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703" lockStructure="1"/>
  <bookViews>
    <workbookView xWindow="240" yWindow="60" windowWidth="20115" windowHeight="10545" activeTab="3"/>
  </bookViews>
  <sheets>
    <sheet name="Lote-1" sheetId="6" r:id="rId1"/>
    <sheet name="Lote-2" sheetId="5" r:id="rId2"/>
    <sheet name="Lote-3" sheetId="4" r:id="rId3"/>
    <sheet name="Lote-4" sheetId="1" r:id="rId4"/>
    <sheet name="Plan2" sheetId="2" r:id="rId5"/>
    <sheet name="Plan3" sheetId="3" r:id="rId6"/>
  </sheets>
  <calcPr calcId="144525"/>
</workbook>
</file>

<file path=xl/calcChain.xml><?xml version="1.0" encoding="utf-8"?>
<calcChain xmlns="http://schemas.openxmlformats.org/spreadsheetml/2006/main">
  <c r="G12" i="1" l="1"/>
  <c r="G11" i="1"/>
  <c r="G13" i="1" s="1"/>
  <c r="I21" i="1" s="1"/>
  <c r="M1" i="1" s="1"/>
  <c r="P4" i="1" s="1"/>
  <c r="L29" i="1" s="1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78" i="4" s="1"/>
  <c r="I21" i="4" s="1"/>
  <c r="M1" i="4" s="1"/>
  <c r="P4" i="4" s="1"/>
  <c r="L29" i="4" s="1"/>
  <c r="G13" i="4"/>
  <c r="G12" i="4"/>
  <c r="G11" i="4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88" i="5" s="1"/>
  <c r="I21" i="5" s="1"/>
  <c r="M1" i="5" s="1"/>
  <c r="P4" i="5" s="1"/>
  <c r="L29" i="5" s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42" i="6" s="1"/>
  <c r="I21" i="6" s="1"/>
  <c r="M1" i="6" s="1"/>
  <c r="P3" i="6" s="1"/>
  <c r="L24" i="6" s="1"/>
  <c r="G23" i="6"/>
  <c r="P2" i="1" l="1"/>
  <c r="L19" i="1" s="1"/>
  <c r="Q20" i="1" s="1"/>
  <c r="P3" i="1"/>
  <c r="L24" i="1" s="1"/>
  <c r="L25" i="1" s="1"/>
  <c r="P1" i="1"/>
  <c r="L14" i="1" s="1"/>
  <c r="P5" i="1"/>
  <c r="L35" i="1" s="1"/>
  <c r="L36" i="1" s="1"/>
  <c r="Q36" i="1" s="1"/>
  <c r="Q15" i="1"/>
  <c r="L15" i="1"/>
  <c r="Q30" i="1"/>
  <c r="L30" i="1"/>
  <c r="L20" i="1"/>
  <c r="P3" i="4"/>
  <c r="L24" i="4" s="1"/>
  <c r="L25" i="4" s="1"/>
  <c r="P1" i="4"/>
  <c r="L14" i="4" s="1"/>
  <c r="L15" i="4" s="1"/>
  <c r="P5" i="4"/>
  <c r="L35" i="4" s="1"/>
  <c r="P2" i="4"/>
  <c r="L19" i="4" s="1"/>
  <c r="Q20" i="4" s="1"/>
  <c r="Q30" i="4"/>
  <c r="L30" i="4"/>
  <c r="L36" i="4"/>
  <c r="Q36" i="4" s="1"/>
  <c r="M36" i="4"/>
  <c r="L20" i="4"/>
  <c r="P3" i="5"/>
  <c r="L24" i="5" s="1"/>
  <c r="L25" i="5" s="1"/>
  <c r="P2" i="5"/>
  <c r="L19" i="5" s="1"/>
  <c r="Q20" i="5" s="1"/>
  <c r="P1" i="5"/>
  <c r="L14" i="5" s="1"/>
  <c r="Q15" i="5" s="1"/>
  <c r="P5" i="5"/>
  <c r="L35" i="5" s="1"/>
  <c r="L36" i="5" s="1"/>
  <c r="Q36" i="5" s="1"/>
  <c r="Q30" i="5"/>
  <c r="L30" i="5"/>
  <c r="L20" i="5"/>
  <c r="P4" i="6"/>
  <c r="L29" i="6" s="1"/>
  <c r="Q30" i="6" s="1"/>
  <c r="P2" i="6"/>
  <c r="L19" i="6" s="1"/>
  <c r="Q20" i="6" s="1"/>
  <c r="P1" i="6"/>
  <c r="L14" i="6" s="1"/>
  <c r="L15" i="6" s="1"/>
  <c r="P5" i="6"/>
  <c r="L35" i="6" s="1"/>
  <c r="L36" i="6" s="1"/>
  <c r="Q36" i="6" s="1"/>
  <c r="Q15" i="6"/>
  <c r="Q25" i="6"/>
  <c r="L25" i="6"/>
  <c r="L20" i="6"/>
  <c r="L30" i="6" l="1"/>
  <c r="M36" i="1"/>
  <c r="L15" i="5"/>
  <c r="M36" i="5"/>
  <c r="Q25" i="1"/>
  <c r="L21" i="1"/>
  <c r="Q21" i="1" s="1"/>
  <c r="M21" i="1"/>
  <c r="M16" i="1"/>
  <c r="L16" i="1"/>
  <c r="Q16" i="1" s="1"/>
  <c r="L26" i="1"/>
  <c r="Q26" i="1" s="1"/>
  <c r="M26" i="1"/>
  <c r="L31" i="1"/>
  <c r="Q31" i="1" s="1"/>
  <c r="M31" i="1"/>
  <c r="Q25" i="4"/>
  <c r="Q15" i="4"/>
  <c r="L31" i="4"/>
  <c r="Q31" i="4" s="1"/>
  <c r="M31" i="4"/>
  <c r="L21" i="4"/>
  <c r="Q21" i="4" s="1"/>
  <c r="M21" i="4"/>
  <c r="L26" i="4"/>
  <c r="Q26" i="4" s="1"/>
  <c r="M26" i="4"/>
  <c r="L16" i="4"/>
  <c r="Q16" i="4" s="1"/>
  <c r="M16" i="4"/>
  <c r="Q25" i="5"/>
  <c r="L21" i="5"/>
  <c r="Q21" i="5" s="1"/>
  <c r="M21" i="5"/>
  <c r="L16" i="5"/>
  <c r="Q16" i="5" s="1"/>
  <c r="M16" i="5"/>
  <c r="L26" i="5"/>
  <c r="Q26" i="5" s="1"/>
  <c r="M26" i="5"/>
  <c r="L31" i="5"/>
  <c r="Q31" i="5" s="1"/>
  <c r="M31" i="5"/>
  <c r="M36" i="6"/>
  <c r="L31" i="6"/>
  <c r="Q31" i="6" s="1"/>
  <c r="M31" i="6"/>
  <c r="L16" i="6"/>
  <c r="Q16" i="6" s="1"/>
  <c r="M16" i="6"/>
  <c r="L21" i="6"/>
  <c r="Q21" i="6" s="1"/>
  <c r="M21" i="6"/>
  <c r="L26" i="6"/>
  <c r="Q26" i="6" s="1"/>
  <c r="M26" i="6"/>
  <c r="M8" i="1" l="1"/>
  <c r="C15" i="1" s="1"/>
  <c r="M8" i="4"/>
  <c r="C80" i="4" s="1"/>
  <c r="M8" i="5"/>
  <c r="C90" i="5" s="1"/>
  <c r="M8" i="6"/>
  <c r="C44" i="6" s="1"/>
</calcChain>
</file>

<file path=xl/sharedStrings.xml><?xml version="1.0" encoding="utf-8"?>
<sst xmlns="http://schemas.openxmlformats.org/spreadsheetml/2006/main" count="542" uniqueCount="228">
  <si>
    <t>PREFEITURA MUNICIPAL DE BURITINOPOLIS - GO</t>
  </si>
  <si>
    <t>Planilha para Proposta do Pregão Nº 024/2016 Lote Nº 1</t>
  </si>
  <si>
    <t>PROPOSTA DE PREÇO</t>
  </si>
  <si>
    <t>AQUISIÇÃO DE GENEROS ALIMENTICIOS DA AGRICULTURA FAMILIAR E DO MICRO EMPREENDEDOR FAMILIAR RURAL CONFORME DISPORTO DO ART. 14 DA LEI 11.947/2009, RESOLUÇÕES DO FNDE/CD Nº 38/2009 E 25/2012.</t>
  </si>
  <si>
    <t>Modalidade</t>
  </si>
  <si>
    <t>Empresa</t>
  </si>
  <si>
    <t>Endereço</t>
  </si>
  <si>
    <t>Bairro</t>
  </si>
  <si>
    <t>Cidade</t>
  </si>
  <si>
    <t>CPF/CNPJ:</t>
  </si>
  <si>
    <t>Dt. Expedição</t>
  </si>
  <si>
    <t>Carimbo</t>
  </si>
  <si>
    <t xml:space="preserve">Solicitamos fornecer, mediante apresentação de proposta, e observando as condições em anexo, o preço, qualidade e </t>
  </si>
  <si>
    <t xml:space="preserve">prazo de pagamento das mercadorias e/ou serviços abaixo especificados, a está comissão, no endereço acima citado. </t>
  </si>
  <si>
    <t>BURITINOPOLIS, 00:00  HORAS DO DIA  15/01/2016.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</si>
  <si>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</si>
  <si>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</si>
  <si>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</si>
  <si>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</si>
  <si>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</si>
  <si>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</si>
  <si>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</si>
  <si>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KG</t>
  </si>
  <si>
    <t>CENOURA KG</t>
  </si>
  <si>
    <t>KL</t>
  </si>
  <si>
    <t>BETERRABA</t>
  </si>
  <si>
    <t>CHUCHU</t>
  </si>
  <si>
    <t>REPOLHO BRANCO</t>
  </si>
  <si>
    <t>CEBOLA BRANCA</t>
  </si>
  <si>
    <t>BANANA(MAÇA/PRATA)</t>
  </si>
  <si>
    <t>UN</t>
  </si>
  <si>
    <t>ABOBORA KAPUTIÁ</t>
  </si>
  <si>
    <t>LARANJA(PERA)</t>
  </si>
  <si>
    <t>MAMÃO (FORMOSA)</t>
  </si>
  <si>
    <t>MANDIOCA</t>
  </si>
  <si>
    <t>MELANCIA</t>
  </si>
  <si>
    <t>ABOBRINHA VERDE</t>
  </si>
  <si>
    <t>ALFACE (LISA, CRESPA OU AMERICANA)</t>
  </si>
  <si>
    <t>COUVE (MANTEIGA)</t>
  </si>
  <si>
    <t>PIMENTÃO (VERDE, AMARELO OU VERMELHO)</t>
  </si>
  <si>
    <t>CHEIRO VERDE (CEBOLINHA E SALSINHA OU COETRO)</t>
  </si>
  <si>
    <t>RÚCULA</t>
  </si>
  <si>
    <t>RAPADURA</t>
  </si>
  <si>
    <t>FARINHA DE MANDIOCA (AMARELA OU BRANCA)</t>
  </si>
  <si>
    <t>Valor por extenso:</t>
  </si>
  <si>
    <t>Um</t>
  </si>
  <si>
    <t>Dois</t>
  </si>
  <si>
    <t>Três</t>
  </si>
  <si>
    <t>Quatro</t>
  </si>
  <si>
    <t>Cinco</t>
  </si>
  <si>
    <t>Seis</t>
  </si>
  <si>
    <t>Sete</t>
  </si>
  <si>
    <t>Oito</t>
  </si>
  <si>
    <t>Nove</t>
  </si>
  <si>
    <t>Dez</t>
  </si>
  <si>
    <t>Onze</t>
  </si>
  <si>
    <t>Doze</t>
  </si>
  <si>
    <t>Treze</t>
  </si>
  <si>
    <t>Quatorze</t>
  </si>
  <si>
    <t>Quinze</t>
  </si>
  <si>
    <t>Dezesseis</t>
  </si>
  <si>
    <t>Dezessete</t>
  </si>
  <si>
    <t>Dezoito</t>
  </si>
  <si>
    <t>Dezenove</t>
  </si>
  <si>
    <t>Vinte</t>
  </si>
  <si>
    <t>Trinta</t>
  </si>
  <si>
    <t>Quarenta</t>
  </si>
  <si>
    <t>Cinquenta</t>
  </si>
  <si>
    <t>Sessenta</t>
  </si>
  <si>
    <t>Setenta</t>
  </si>
  <si>
    <t>Oitenta</t>
  </si>
  <si>
    <t>Noventa</t>
  </si>
  <si>
    <t>Cem</t>
  </si>
  <si>
    <t>Duzentos</t>
  </si>
  <si>
    <t>Trezentos</t>
  </si>
  <si>
    <t>Quatrocentos</t>
  </si>
  <si>
    <t>Quinhentos</t>
  </si>
  <si>
    <t>Seiscentos</t>
  </si>
  <si>
    <t>Setecentos</t>
  </si>
  <si>
    <t>Oitocentos</t>
  </si>
  <si>
    <t>Novecentos</t>
  </si>
  <si>
    <t>Planilha para Proposta do Pregão Nº 024/2016 Lote Nº 2</t>
  </si>
  <si>
    <t>AQUISIÇÃO DE GENEROS ALIMENTICIOS TRADICIONAIS EM GERAL</t>
  </si>
  <si>
    <t>AMIDO DE MILHO (CAIXA)</t>
  </si>
  <si>
    <t>AÇUCAR</t>
  </si>
  <si>
    <t>ACHOCOLATADO EM PO</t>
  </si>
  <si>
    <t>MACARRÃO (PADRE NOSSO, PARAFUSSO OU ESPAGUETE)</t>
  </si>
  <si>
    <t>SAL REFINADO KG</t>
  </si>
  <si>
    <t>LT</t>
  </si>
  <si>
    <t>OLEO DE SOJA</t>
  </si>
  <si>
    <t>ARROZ TIPO 1</t>
  </si>
  <si>
    <t>PROTEINA DE SOJA TESTURIZADA</t>
  </si>
  <si>
    <t>EXTRATO DE TOMATE 850 G</t>
  </si>
  <si>
    <t>OVOS (BRANCOS)</t>
  </si>
  <si>
    <t>MARGARINA (VEGETAL)</t>
  </si>
  <si>
    <t>FARINHA DE TRIGO 9SEM FERMENTO)</t>
  </si>
  <si>
    <t>un</t>
  </si>
  <si>
    <t>fermento em po de 250g</t>
  </si>
  <si>
    <t>TRIGO PARA QUIBE</t>
  </si>
  <si>
    <t>GELATINA EM PO</t>
  </si>
  <si>
    <t>milho para canjica de KL</t>
  </si>
  <si>
    <t>COCO RALADO 100GR</t>
  </si>
  <si>
    <t>BISCOITO DE SAL 800GR</t>
  </si>
  <si>
    <t>BISCOITO DE DOCE 800 GR</t>
  </si>
  <si>
    <t>MASSA PARA CUSCUZ (MILHO)</t>
  </si>
  <si>
    <t>IN</t>
  </si>
  <si>
    <t>LEITE (PASTEURIZADO)</t>
  </si>
  <si>
    <t>FUBA DE MILHO KG</t>
  </si>
  <si>
    <t>AÇAFRÃO (100 G)</t>
  </si>
  <si>
    <t>FEIJÃO CARIOCA KG</t>
  </si>
  <si>
    <t>COENTRO (MOIDO)</t>
  </si>
  <si>
    <t>COMINHO (MOIDO)</t>
  </si>
  <si>
    <t>COLORAL</t>
  </si>
  <si>
    <t>SUCO CONCENTRADO (CAJU 500 ML)</t>
  </si>
  <si>
    <t>SUCO CONCENTRADO (GOIABA 500ML)</t>
  </si>
  <si>
    <t>SUCO CONCENTRADO (MARACUJÁ 500ML)</t>
  </si>
  <si>
    <t>BEBIDA LÁCTEA FERMENTADA COM POLPA DE FRUTAS SABORES SORTIDOS(COCO, MORANGO) BANDEJA COM 06 UNID. 540 G.</t>
  </si>
  <si>
    <t>MAÇA (FUJJI, GALA OU NACIONAL)</t>
  </si>
  <si>
    <t>POLPA DE FRUTAS (IN NATURA)</t>
  </si>
  <si>
    <t>MELÃO</t>
  </si>
  <si>
    <t>BATATA INGLESA KG</t>
  </si>
  <si>
    <t>INHAME</t>
  </si>
  <si>
    <t>ALHO</t>
  </si>
  <si>
    <t>TOMATE</t>
  </si>
  <si>
    <t>VARGEM</t>
  </si>
  <si>
    <t>ABACAXI (HAVAI OU PÉROLA)</t>
  </si>
  <si>
    <t>CARNE BONINA DE 2ª MOIDA (ACÉM, MAMINHA, MUSCULO E FRAUDINHA)</t>
  </si>
  <si>
    <t>FRANGO CONGELADO (INTEIRO)</t>
  </si>
  <si>
    <t>CARNE BOVINA DE SOL/SECA OU CHARQUE</t>
  </si>
  <si>
    <t>CARNE BOVINA DE 2ª EM PEDAÇOS (ACÉM, MAMINHA, MUSCULO E FRAUDINHA)</t>
  </si>
  <si>
    <t>LINGUIÇA TOSCANA SEM PIMENTA (FRANGO)</t>
  </si>
  <si>
    <t>PÃO FRANCÊS (50 G.)</t>
  </si>
  <si>
    <t>PÃO DOCE (50 G.)</t>
  </si>
  <si>
    <t>CARNE BOVINA DE 1ª EM PEDAÇOS</t>
  </si>
  <si>
    <t>CANELA EM CASCA KL</t>
  </si>
  <si>
    <t>POLVILHO DOCE KG</t>
  </si>
  <si>
    <t>TEMPERO COMPRLETO (500 G.)</t>
  </si>
  <si>
    <t>CAFÉ (500G.)</t>
  </si>
  <si>
    <t>REFRIGERANTES 2 LT (GUARANÁ, LARANJA E COLA)</t>
  </si>
  <si>
    <t>PC</t>
  </si>
  <si>
    <t>BALAS</t>
  </si>
  <si>
    <t>PIRULITO</t>
  </si>
  <si>
    <t>BOMBOM</t>
  </si>
  <si>
    <t>BATATA PALHA</t>
  </si>
  <si>
    <t>SALSICHA</t>
  </si>
  <si>
    <t>Planilha para Proposta do Pregão Nº 024/2016 Lote Nº 3</t>
  </si>
  <si>
    <t>AQUISIÇÃO DE MATERIAIS DE LIMPEZA EM GERAL</t>
  </si>
  <si>
    <t>AGUA OXIGENADA DE 300 ML</t>
  </si>
  <si>
    <t>CX</t>
  </si>
  <si>
    <t>AMACIANTE 2L (CX COM 06 UNID.)</t>
  </si>
  <si>
    <t>AVENTAL MEDIO</t>
  </si>
  <si>
    <t>AZULIN (CX COM 12 UNID.)</t>
  </si>
  <si>
    <t>BACIA DE PLASTICO MEDIA</t>
  </si>
  <si>
    <t>BACIA DE PLASTICO GRANDE</t>
  </si>
  <si>
    <t>BALDE GRANDE PARA CANTINA</t>
  </si>
  <si>
    <t>BALDE MEDIO PARA CANTINA</t>
  </si>
  <si>
    <t>BALDE MEDIO PARA LIMPEZA (PRETO)</t>
  </si>
  <si>
    <t>BANHEIRA DE PE</t>
  </si>
  <si>
    <t>CERA LIQUIDA</t>
  </si>
  <si>
    <t>condicionador</t>
  </si>
  <si>
    <t>ANTISEPTICO BUCAL</t>
  </si>
  <si>
    <t>CREME PARA PENTEAR CABELO</t>
  </si>
  <si>
    <t>CREME DENTAL</t>
  </si>
  <si>
    <t>DESINFETANTE 2 LITROS LCAIXA COM 6 UNIDADES</t>
  </si>
  <si>
    <t>DETERGENTE CAIXA COM 24 UNIDADES</t>
  </si>
  <si>
    <t>ESCOVA DE DENTE</t>
  </si>
  <si>
    <t>ESCOVA PARA CABELO</t>
  </si>
  <si>
    <t>ESCOVA PARA LAVAR ROUPA</t>
  </si>
  <si>
    <t>ESCOVA PARA VASO</t>
  </si>
  <si>
    <t>ESPONJA MULTIUSO DE 100X74X23</t>
  </si>
  <si>
    <t>ESPONJA PARA BANHO</t>
  </si>
  <si>
    <t>FACA MEDIA</t>
  </si>
  <si>
    <t>FILTRO DE 4 VELAS</t>
  </si>
  <si>
    <t>FLANELAS</t>
  </si>
  <si>
    <t>FÓSFORO (FARDO COM 20 PC)</t>
  </si>
  <si>
    <t>PT</t>
  </si>
  <si>
    <t>FRALDAS G (BAB MANEA PACOTE COM 90 UNIDADES</t>
  </si>
  <si>
    <t>FRALDAS GERIATRICAS (BAB MANEA PACOTE COM 90 UNIDADES</t>
  </si>
  <si>
    <t>FRALDAS GG (BAB MANEA PACOTE COM 90 UNIDADES</t>
  </si>
  <si>
    <t>FRALDAS M (BAB MANEA PAC COM 90 UNIDADES</t>
  </si>
  <si>
    <t>ESPONJA DE AÇO (FARDO COM 14 SC DE 8 UNID.)</t>
  </si>
  <si>
    <t>LIMPA ALUMINIO DE 500 ML</t>
  </si>
  <si>
    <t>LIXEIRA GRANDE COM TAMPA DE 100 LITROS</t>
  </si>
  <si>
    <t>LIXEIRA PEQUENA COM TAMPA DE 100L</t>
  </si>
  <si>
    <t>LUVA DE PLASTICO</t>
  </si>
  <si>
    <t>LUVA TRANSPARENTE (PARA HIGINIZAÇAO DE ALIMENTOS )</t>
  </si>
  <si>
    <t>MULTIUSO VEJA COM 12 UNIDADES</t>
  </si>
  <si>
    <t>PÁ MEDIA PARA LIXO</t>
  </si>
  <si>
    <t>PANO DE CHAO</t>
  </si>
  <si>
    <t>PANO DE PRATO</t>
  </si>
  <si>
    <t>FR</t>
  </si>
  <si>
    <t>PAPEL HIGIENICO FARDO COM 16 PACOTES DE 4 UNIDADES EM CADA</t>
  </si>
  <si>
    <t>PENTE GRANDE</t>
  </si>
  <si>
    <t>AGUA SANITARIA( CAIXA COM 12 UNIDADES )</t>
  </si>
  <si>
    <t>RODO GRANDE</t>
  </si>
  <si>
    <t>RODO MEDIO</t>
  </si>
  <si>
    <t>cx</t>
  </si>
  <si>
    <t>SABAO EM BARRA CX</t>
  </si>
  <si>
    <t>SABÃO EM PÓ DE 500 G.</t>
  </si>
  <si>
    <t>SABONETE</t>
  </si>
  <si>
    <t>SACO PARA LIXO 100 LITROS</t>
  </si>
  <si>
    <t>SACO PARA LIXO DE 30 LIROS</t>
  </si>
  <si>
    <t>FD</t>
  </si>
  <si>
    <t>SACO PARA LIXO DE 50 LITROS</t>
  </si>
  <si>
    <t>SHAMPOO</t>
  </si>
  <si>
    <t>SHAMPOO ATI PIOLHO</t>
  </si>
  <si>
    <t>TOALHA PARA BANHO (GRANDE)</t>
  </si>
  <si>
    <t>TOALHA PARA BANHO (MEDIA)</t>
  </si>
  <si>
    <t>TOCA PARA CANTINA PARA USO HIGIENE ALIMENTICIOS</t>
  </si>
  <si>
    <t>TORNEIRA PARA FILTRO</t>
  </si>
  <si>
    <t>VASSOURA ESFREGAO  DURA</t>
  </si>
  <si>
    <t>VASSOURAS DE PELO DURO</t>
  </si>
  <si>
    <t>VASSOU RA DE PELO MACIO</t>
  </si>
  <si>
    <t>VELAS PARA FILTRO</t>
  </si>
  <si>
    <t>PAPEL TOALHA</t>
  </si>
  <si>
    <t>BOM AR</t>
  </si>
  <si>
    <t>OLEO DE PEROBA</t>
  </si>
  <si>
    <t>BAYGON ESPRAY</t>
  </si>
  <si>
    <t>CUADOR DE PANO (CUAR CAFÉ)</t>
  </si>
  <si>
    <t>Planilha para Proposta do Pregão Nº 024/2016 Lote Nº 4</t>
  </si>
  <si>
    <t>AQUISIÇÃO DE GÁS DE COZINHA P13 E P45</t>
  </si>
  <si>
    <t>GÁS P13</t>
  </si>
  <si>
    <t>GÁS P45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</si>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</sst>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,##0.0000_);\(\ ###,##0.0000\)"/>
    <numFmt numFmtId="165" formatCode="&quot;R$&quot;\ #,##0.000_);\(&quot;R$&quot;\ #,##0.00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/>
    </xf>
    <xf numFmtId="0" fontId="6" fillId="0" borderId="0" xfId="0" applyFont="1"/>
    <xf numFmtId="165" fontId="6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/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2</xdr:col>
      <xdr:colOff>444500</xdr:colOff>
      <xdr:row>5</xdr:row>
      <xdr:rowOff>171450</xdr:rowOff>
    </xdr:to>
    <xdr:pic>
      <xdr:nvPicPr>
        <xdr:cNvPr id="2" name="Imagem 1" descr="logo622010.b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0" y="127000"/>
          <a:ext cx="1270000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2</xdr:col>
      <xdr:colOff>444500</xdr:colOff>
      <xdr:row>5</xdr:row>
      <xdr:rowOff>171450</xdr:rowOff>
    </xdr:to>
    <xdr:pic>
      <xdr:nvPicPr>
        <xdr:cNvPr id="2" name="Imagem 1" descr="logo622010.b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0" y="127000"/>
          <a:ext cx="1270000" cy="10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2</xdr:col>
      <xdr:colOff>444500</xdr:colOff>
      <xdr:row>5</xdr:row>
      <xdr:rowOff>171450</xdr:rowOff>
    </xdr:to>
    <xdr:pic>
      <xdr:nvPicPr>
        <xdr:cNvPr id="2" name="Imagem 1" descr="logo622010.b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0" y="127000"/>
          <a:ext cx="1270000" cy="10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2</xdr:col>
      <xdr:colOff>444500</xdr:colOff>
      <xdr:row>5</xdr:row>
      <xdr:rowOff>171450</xdr:rowOff>
    </xdr:to>
    <xdr:pic>
      <xdr:nvPicPr>
        <xdr:cNvPr id="2" name="Imagem 1" descr="logo622010.b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0" y="127000"/>
          <a:ext cx="1270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showGridLines="0" topLeftCell="A34" workbookViewId="0">
      <selection activeCell="G24" sqref="G24"/>
    </sheetView>
  </sheetViews>
  <sheetFormatPr defaultRowHeight="15" x14ac:dyDescent="0.25"/>
  <cols>
    <col min="1" max="1" width="7.7109375" customWidth="1"/>
    <col min="2" max="2" width="6.5703125" bestFit="1" customWidth="1"/>
    <col min="3" max="3" width="9.7109375" bestFit="1" customWidth="1"/>
    <col min="4" max="4" width="26.7109375" customWidth="1"/>
    <col min="5" max="5" width="18.28515625" customWidth="1"/>
    <col min="6" max="6" width="10.28515625" bestFit="1" customWidth="1"/>
    <col min="7" max="7" width="30.7109375" customWidth="1"/>
    <col min="9" max="17" width="0" hidden="1" customWidth="1"/>
  </cols>
  <sheetData>
    <row r="1" spans="1:17" x14ac:dyDescent="0.25">
      <c r="I1" s="10" t="s">
        <v>45</v>
      </c>
      <c r="J1" s="10" t="s">
        <v>64</v>
      </c>
      <c r="K1" s="10" t="s">
        <v>72</v>
      </c>
      <c r="M1" s="10" t="str">
        <f>TEXT(I21,"000000000000,00")</f>
        <v>000000000000,00</v>
      </c>
      <c r="P1" s="10" t="str">
        <f>MID(M1,1,3)</f>
        <v>000</v>
      </c>
    </row>
    <row r="2" spans="1:17" ht="15.75" x14ac:dyDescent="0.25">
      <c r="D2" s="12" t="s">
        <v>0</v>
      </c>
      <c r="E2" s="13"/>
      <c r="F2" s="13"/>
      <c r="G2" s="13"/>
      <c r="I2" s="10" t="s">
        <v>46</v>
      </c>
      <c r="J2" s="10" t="s">
        <v>65</v>
      </c>
      <c r="K2" s="10" t="s">
        <v>73</v>
      </c>
      <c r="P2" s="10" t="str">
        <f>MID(M1,4,3)</f>
        <v>000</v>
      </c>
    </row>
    <row r="3" spans="1:17" ht="15.75" x14ac:dyDescent="0.25">
      <c r="D3" s="12" t="s">
        <v>1</v>
      </c>
      <c r="E3" s="13"/>
      <c r="F3" s="13"/>
      <c r="G3" s="13"/>
      <c r="I3" s="10" t="s">
        <v>47</v>
      </c>
      <c r="J3" s="10" t="s">
        <v>66</v>
      </c>
      <c r="K3" s="10" t="s">
        <v>74</v>
      </c>
      <c r="P3" s="10" t="str">
        <f>MID(M1,7,3)</f>
        <v>000</v>
      </c>
    </row>
    <row r="4" spans="1:17" x14ac:dyDescent="0.25">
      <c r="I4" s="10" t="s">
        <v>48</v>
      </c>
      <c r="J4" s="10" t="s">
        <v>67</v>
      </c>
      <c r="K4" s="10" t="s">
        <v>75</v>
      </c>
      <c r="P4" s="10" t="str">
        <f>MID(M1,10,3)</f>
        <v>000</v>
      </c>
    </row>
    <row r="5" spans="1:17" x14ac:dyDescent="0.25">
      <c r="I5" s="10" t="s">
        <v>49</v>
      </c>
      <c r="J5" s="10" t="s">
        <v>68</v>
      </c>
      <c r="K5" s="10" t="s">
        <v>76</v>
      </c>
      <c r="P5" s="10" t="str">
        <f>IF(VALUE(MID(M1,14,2))&gt;0,MID(M1,14,2),"000")</f>
        <v>000</v>
      </c>
    </row>
    <row r="6" spans="1:17" x14ac:dyDescent="0.25">
      <c r="I6" s="10" t="s">
        <v>50</v>
      </c>
      <c r="J6" s="10" t="s">
        <v>69</v>
      </c>
      <c r="K6" s="10" t="s">
        <v>77</v>
      </c>
    </row>
    <row r="7" spans="1:17" x14ac:dyDescent="0.25">
      <c r="A7" s="14" t="s">
        <v>2</v>
      </c>
      <c r="B7" s="13"/>
      <c r="C7" s="13"/>
      <c r="D7" s="13"/>
      <c r="E7" s="13"/>
      <c r="F7" s="13"/>
      <c r="G7" s="13"/>
      <c r="I7" s="10" t="s">
        <v>51</v>
      </c>
      <c r="J7" s="10" t="s">
        <v>70</v>
      </c>
      <c r="K7" s="10" t="s">
        <v>78</v>
      </c>
    </row>
    <row r="8" spans="1:17" x14ac:dyDescent="0.25">
      <c r="A8" s="14" t="s">
        <v>3</v>
      </c>
      <c r="B8" s="13"/>
      <c r="C8" s="13"/>
      <c r="D8" s="13"/>
      <c r="E8" s="13"/>
      <c r="F8" s="13"/>
      <c r="G8" s="13"/>
      <c r="I8" s="10" t="s">
        <v>52</v>
      </c>
      <c r="J8" s="10" t="s">
        <v>71</v>
      </c>
      <c r="K8" s="10" t="s">
        <v>79</v>
      </c>
      <c r="M8" s="10" t="str">
        <f ca="1">CONCATENATE(Q15,Q16," ",Q20,Q21," ",Q25,Q26," ",Q30,Q31," ",IF(Q36&lt;&gt;"",IF((P1+P2+P3+P4)&gt;0,CONCATENATE(" e ",Q36),Q36),""))</f>
        <v xml:space="preserve">    </v>
      </c>
    </row>
    <row r="9" spans="1:17" x14ac:dyDescent="0.25">
      <c r="I9" s="10" t="s">
        <v>53</v>
      </c>
      <c r="J9" s="10" t="s">
        <v>72</v>
      </c>
      <c r="K9" s="10" t="s">
        <v>80</v>
      </c>
    </row>
    <row r="10" spans="1:17" x14ac:dyDescent="0.25">
      <c r="A10" s="16" t="s">
        <v>4</v>
      </c>
      <c r="B10" s="16"/>
      <c r="C10" s="17"/>
      <c r="D10" s="18"/>
      <c r="E10" s="18"/>
      <c r="I10" s="10" t="s">
        <v>54</v>
      </c>
    </row>
    <row r="11" spans="1:17" x14ac:dyDescent="0.25">
      <c r="A11" s="16" t="s">
        <v>5</v>
      </c>
      <c r="B11" s="16"/>
      <c r="C11" s="17"/>
      <c r="D11" s="18"/>
      <c r="E11" s="18"/>
      <c r="I11" s="10" t="s">
        <v>55</v>
      </c>
    </row>
    <row r="12" spans="1:17" x14ac:dyDescent="0.25">
      <c r="A12" s="16" t="s">
        <v>6</v>
      </c>
      <c r="B12" s="16"/>
      <c r="C12" s="17"/>
      <c r="D12" s="18"/>
      <c r="E12" s="18"/>
      <c r="I12" s="10" t="s">
        <v>56</v>
      </c>
    </row>
    <row r="13" spans="1:17" x14ac:dyDescent="0.25">
      <c r="A13" s="16" t="s">
        <v>7</v>
      </c>
      <c r="B13" s="16"/>
      <c r="C13" s="17"/>
      <c r="D13" s="18"/>
      <c r="E13" s="18"/>
      <c r="I13" s="10" t="s">
        <v>57</v>
      </c>
    </row>
    <row r="14" spans="1:17" x14ac:dyDescent="0.25">
      <c r="A14" s="16" t="s">
        <v>8</v>
      </c>
      <c r="B14" s="16"/>
      <c r="C14" s="17"/>
      <c r="D14" s="18"/>
      <c r="E14" s="18"/>
      <c r="I14" s="10" t="s">
        <v>58</v>
      </c>
      <c r="L14" s="10" t="str">
        <f>P1</f>
        <v>000</v>
      </c>
    </row>
    <row r="15" spans="1:17" x14ac:dyDescent="0.25">
      <c r="A15" s="16" t="s">
        <v>9</v>
      </c>
      <c r="B15" s="16"/>
      <c r="C15" s="21"/>
      <c r="D15" s="18"/>
      <c r="E15" s="18"/>
      <c r="F15" s="23" t="s">
        <v>11</v>
      </c>
      <c r="G15" s="13"/>
      <c r="I15" s="10" t="s">
        <v>59</v>
      </c>
      <c r="L15" s="10" t="str">
        <f>MID(L14,2,2)</f>
        <v>00</v>
      </c>
      <c r="Q15" s="10" t="str">
        <f ca="1">IF(VALUE(MID(L14,1,1))&gt;0,IF(VALUE(L15)&lt;1,CONCATENATE(INDIRECT(CONCATENATE("C",MID(L14,1,1)))," bilhões"),IF(VALUE(MID(L14,1,1))=1,"Cento e ",CONCATENATE(INDIRECT(CONCATENATE("C",VALUE(MID(L14,1,1))))," e "))),"")</f>
        <v/>
      </c>
    </row>
    <row r="16" spans="1:17" x14ac:dyDescent="0.25">
      <c r="A16" s="16" t="s">
        <v>10</v>
      </c>
      <c r="B16" s="16"/>
      <c r="C16" s="22"/>
      <c r="D16" s="18"/>
      <c r="E16" s="18"/>
      <c r="I16" s="10" t="s">
        <v>60</v>
      </c>
      <c r="L16" s="10" t="str">
        <f>IF(VALUE(L15)&gt;0,IF(VALUE(MID(L15,1,1))&lt; 2,CONCATENATE("I",VALUE(L15)),CONCATENATE("J",MID(L15,1,1)-1)),"")</f>
        <v/>
      </c>
      <c r="M16" s="10" t="str">
        <f>IF(VALUE(MID(L15,2,1))&gt;0,CONCATENATE("I",MID(L15,2,1)),"")</f>
        <v/>
      </c>
      <c r="Q16" s="10" t="str">
        <f ca="1">IF(L16&lt;&gt;"",CONCATENATE(INDIRECT(L16),IF(M16&lt;&gt;"",IF(M16&lt;&gt;L16,IF(MID(L16,1,1)&lt;&gt;MID(M16,1,1),CONCATENATE(" e ",INDIRECT(M16)),""),""),""),IF(VALUE(L14)&gt;1," Bilhões", " Bilhão")),"")</f>
        <v/>
      </c>
    </row>
    <row r="17" spans="1:26" x14ac:dyDescent="0.25">
      <c r="I17" s="10" t="s">
        <v>61</v>
      </c>
    </row>
    <row r="18" spans="1:26" x14ac:dyDescent="0.25">
      <c r="B18" s="24" t="s">
        <v>12</v>
      </c>
      <c r="C18" s="13"/>
      <c r="D18" s="13"/>
      <c r="E18" s="13"/>
      <c r="F18" s="13"/>
      <c r="G18" s="13"/>
      <c r="I18" s="10" t="s">
        <v>62</v>
      </c>
    </row>
    <row r="19" spans="1:26" x14ac:dyDescent="0.25">
      <c r="A19" s="24" t="s">
        <v>13</v>
      </c>
      <c r="B19" s="13"/>
      <c r="C19" s="13"/>
      <c r="D19" s="13"/>
      <c r="E19" s="13"/>
      <c r="F19" s="13"/>
      <c r="G19" s="13"/>
      <c r="I19" s="10" t="s">
        <v>63</v>
      </c>
      <c r="L19" s="10" t="str">
        <f>P2</f>
        <v>000</v>
      </c>
    </row>
    <row r="20" spans="1:26" x14ac:dyDescent="0.25">
      <c r="A20" s="15" t="s">
        <v>14</v>
      </c>
      <c r="B20" s="13"/>
      <c r="C20" s="13"/>
      <c r="D20" s="13"/>
      <c r="E20" s="13"/>
      <c r="F20" s="13"/>
      <c r="G20" s="13"/>
      <c r="L20" s="10" t="str">
        <f>MID(L19,2,2)</f>
        <v>00</v>
      </c>
      <c r="Q20" s="10" t="str">
        <f ca="1">IF(VALUE(MID(L19,1,1))&gt;0,IF(VALUE(L20)&lt;1,CONCATENATE(INDIRECT(CONCATENATE("K",MID(L19,1,1)))," Milhões"),IF(VALUE(MID(L19,1,1))=1,"Cento e ",CONCATENATE(INDIRECT(CONCATENATE("K",VALUE(MID(L19,1,1))))," e "))),"")</f>
        <v/>
      </c>
    </row>
    <row r="21" spans="1:26" x14ac:dyDescent="0.25">
      <c r="I21" s="11">
        <f>G42</f>
        <v>0</v>
      </c>
      <c r="L21" s="10" t="str">
        <f>IF(VALUE(L20)&gt;0,IF(VALUE(MID(L20,1,1))&lt; 2,CONCATENATE("I",VALUE(L20)),CONCATENATE("J",MID(L20,1,1)-1)),"")</f>
        <v/>
      </c>
      <c r="M21" s="10" t="str">
        <f>IF(VALUE(MID(L20,2,1))&gt;0,CONCATENATE("I",MID(L20,2,1)),"")</f>
        <v/>
      </c>
      <c r="Q21" s="10" t="str">
        <f ca="1">IF(L21&lt;&gt;"",CONCATENATE(INDIRECT(L21),IF(M21&lt;&gt;"",IF(M21&lt;&gt;L21,IF(MID(L21,1,1)&lt;&gt;MID(M21,1,1),CONCATENATE(" e ",INDIRECT(M21)),""),""),""),IF(VALUE(L19)&gt;1,IF(VALUE(L24+L25)=0," Milhões de Reais"," Milhões e"),IF(VALUE(L24+L25+L28+L30)=0," Milhão de Reais"," Milhão"))),"")</f>
        <v/>
      </c>
    </row>
    <row r="22" spans="1:26" x14ac:dyDescent="0.25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21</v>
      </c>
    </row>
    <row r="23" spans="1:26" x14ac:dyDescent="0.25">
      <c r="A23" s="2">
        <v>1</v>
      </c>
      <c r="B23" s="2" t="s">
        <v>22</v>
      </c>
      <c r="C23" s="4">
        <v>840</v>
      </c>
      <c r="D23" s="5" t="s">
        <v>23</v>
      </c>
      <c r="E23" s="6"/>
      <c r="F23" s="7"/>
      <c r="G23" s="8">
        <f t="shared" ref="G23:G41" si="0">IFERROR(C23*F23,0)</f>
        <v>0</v>
      </c>
      <c r="Z23" s="3">
        <v>226</v>
      </c>
    </row>
    <row r="24" spans="1:26" x14ac:dyDescent="0.25">
      <c r="A24" s="2">
        <v>2</v>
      </c>
      <c r="B24" s="2" t="s">
        <v>24</v>
      </c>
      <c r="C24" s="4">
        <v>340</v>
      </c>
      <c r="D24" s="5" t="s">
        <v>25</v>
      </c>
      <c r="E24" s="6"/>
      <c r="F24" s="7"/>
      <c r="G24" s="8">
        <f t="shared" si="0"/>
        <v>0</v>
      </c>
      <c r="L24" s="10" t="str">
        <f>P3</f>
        <v>000</v>
      </c>
      <c r="Z24" s="3">
        <v>1017</v>
      </c>
    </row>
    <row r="25" spans="1:26" x14ac:dyDescent="0.25">
      <c r="A25" s="2">
        <v>3</v>
      </c>
      <c r="B25" s="2" t="s">
        <v>24</v>
      </c>
      <c r="C25" s="4">
        <v>400</v>
      </c>
      <c r="D25" s="5" t="s">
        <v>26</v>
      </c>
      <c r="E25" s="6"/>
      <c r="F25" s="7"/>
      <c r="G25" s="8">
        <f t="shared" si="0"/>
        <v>0</v>
      </c>
      <c r="L25" s="10" t="str">
        <f>MID(L24,2,2)</f>
        <v>00</v>
      </c>
      <c r="Q25" s="10" t="str">
        <f ca="1">IF(VALUE(MID(L24,1,1))&gt;0,IF(VALUE(L25)&lt;1,CONCATENATE(INDIRECT(CONCATENATE("K",MID(L24,1,1))),IF(VALUE(L29+L30)=0," Mil Reais"," Mil e")),IF(VALUE(MID(L24,1,1))=1,"Cento e ",CONCATENATE(INDIRECT(CONCATENATE("K",VALUE(MID(L24,1,1))))," e "))),"")</f>
        <v/>
      </c>
      <c r="Z25" s="3">
        <v>774</v>
      </c>
    </row>
    <row r="26" spans="1:26" x14ac:dyDescent="0.25">
      <c r="A26" s="2">
        <v>4</v>
      </c>
      <c r="B26" s="2" t="s">
        <v>22</v>
      </c>
      <c r="C26" s="4">
        <v>350</v>
      </c>
      <c r="D26" s="5" t="s">
        <v>27</v>
      </c>
      <c r="E26" s="6"/>
      <c r="F26" s="7"/>
      <c r="G26" s="8">
        <f t="shared" si="0"/>
        <v>0</v>
      </c>
      <c r="L26" s="10" t="str">
        <f>IF(VALUE(L25)&gt;0,IF(VALUE(MID(L25,1,1))&lt; 2,CONCATENATE("I",VALUE(L25)),CONCATENATE("J",MID(L25,1,1)-1)),"")</f>
        <v/>
      </c>
      <c r="M26" s="10" t="str">
        <f>IF(VALUE(MID(L25,2,1))&gt;0,CONCATENATE("I",MID(L25,2,1)),"")</f>
        <v/>
      </c>
      <c r="Q26" s="10" t="str">
        <f ca="1">IF(L26&lt;&gt;"",CONCATENATE(INDIRECT(L26),IF(M26&lt;&gt;"",IF(M26&lt;&gt;L26,IF(MID(L26,1,1)&lt;&gt;MID(M26,1,1),CONCATENATE(" e ",INDIRECT(M26)),""),""),""),IF(VALUE(L24)&gt;1,IF(VALUE(L29+L30)=0," Mil Reais"," Mil e"),IF(VALUE(L29+L30)=0," Mil Reais"," Mil e"))),"")</f>
        <v/>
      </c>
      <c r="Z26" s="3">
        <v>4406</v>
      </c>
    </row>
    <row r="27" spans="1:26" x14ac:dyDescent="0.25">
      <c r="A27" s="2">
        <v>5</v>
      </c>
      <c r="B27" s="2" t="s">
        <v>22</v>
      </c>
      <c r="C27" s="4">
        <v>450</v>
      </c>
      <c r="D27" s="5" t="s">
        <v>28</v>
      </c>
      <c r="E27" s="6"/>
      <c r="F27" s="7"/>
      <c r="G27" s="8">
        <f t="shared" si="0"/>
        <v>0</v>
      </c>
      <c r="Z27" s="3">
        <v>4407</v>
      </c>
    </row>
    <row r="28" spans="1:26" x14ac:dyDescent="0.25">
      <c r="A28" s="2">
        <v>6</v>
      </c>
      <c r="B28" s="2" t="s">
        <v>22</v>
      </c>
      <c r="C28" s="4">
        <v>1000</v>
      </c>
      <c r="D28" s="5" t="s">
        <v>29</v>
      </c>
      <c r="E28" s="6"/>
      <c r="F28" s="7"/>
      <c r="G28" s="8">
        <f t="shared" si="0"/>
        <v>0</v>
      </c>
      <c r="Z28" s="3">
        <v>4408</v>
      </c>
    </row>
    <row r="29" spans="1:26" x14ac:dyDescent="0.25">
      <c r="A29" s="2">
        <v>7</v>
      </c>
      <c r="B29" s="2" t="s">
        <v>30</v>
      </c>
      <c r="C29" s="4">
        <v>90</v>
      </c>
      <c r="D29" s="5" t="s">
        <v>31</v>
      </c>
      <c r="E29" s="6"/>
      <c r="F29" s="7"/>
      <c r="G29" s="8">
        <f t="shared" si="0"/>
        <v>0</v>
      </c>
      <c r="L29" s="10" t="str">
        <f>P4</f>
        <v>000</v>
      </c>
      <c r="Z29" s="3">
        <v>3678</v>
      </c>
    </row>
    <row r="30" spans="1:26" x14ac:dyDescent="0.25">
      <c r="A30" s="2">
        <v>8</v>
      </c>
      <c r="B30" s="2" t="s">
        <v>22</v>
      </c>
      <c r="C30" s="4">
        <v>450</v>
      </c>
      <c r="D30" s="5" t="s">
        <v>32</v>
      </c>
      <c r="E30" s="6"/>
      <c r="F30" s="7"/>
      <c r="G30" s="8">
        <f t="shared" si="0"/>
        <v>0</v>
      </c>
      <c r="L30" s="10" t="str">
        <f>MID(L29,2,2)</f>
        <v>00</v>
      </c>
      <c r="Q30" s="10" t="str">
        <f ca="1">IF(VALUE(MID(L29,1,1))&gt;0,IF(VALUE(L30)&lt;1,CONCATENATE(INDIRECT(CONCATENATE("K",MID(L29,1,1)))," Reais"),IF(VALUE(MID(L29,1,1))=1,"Cento e ",CONCATENATE(INDIRECT(CONCATENATE("K",VALUE(MID(L29,1,1))))," e "))),"")</f>
        <v/>
      </c>
      <c r="Z30" s="3">
        <v>4409</v>
      </c>
    </row>
    <row r="31" spans="1:26" x14ac:dyDescent="0.25">
      <c r="A31" s="2">
        <v>9</v>
      </c>
      <c r="B31" s="2" t="s">
        <v>30</v>
      </c>
      <c r="C31" s="4">
        <v>360</v>
      </c>
      <c r="D31" s="5" t="s">
        <v>33</v>
      </c>
      <c r="E31" s="6"/>
      <c r="F31" s="7"/>
      <c r="G31" s="8">
        <f t="shared" si="0"/>
        <v>0</v>
      </c>
      <c r="L31" s="10" t="str">
        <f>IF(VALUE(L30)&gt;0,IF(VALUE(MID(L30,1,1))&lt; 2,CONCATENATE("I",VALUE(L30)),CONCATENATE("J",MID(L30,1,1)-1)),"")</f>
        <v/>
      </c>
      <c r="M31" s="10" t="str">
        <f>IF(VALUE(MID(L30,2,1))&gt;0,CONCATENATE("I",MID(L30,2,1)),"")</f>
        <v/>
      </c>
      <c r="Q31" s="10" t="str">
        <f ca="1">IF(L31&lt;&gt;"",CONCATENATE(INDIRECT(L31),IF(M31&lt;&gt;"",IF(M31&lt;&gt;L31,IF(MID(L31,1,1)&lt;&gt;MID(M31,1,1),CONCATENATE(" e ",INDIRECT(M31)),""),""),""),IF(VALUE(L29)&gt;1," Reais", " Real")),"")</f>
        <v/>
      </c>
      <c r="Z31" s="3">
        <v>4410</v>
      </c>
    </row>
    <row r="32" spans="1:26" x14ac:dyDescent="0.25">
      <c r="A32" s="2">
        <v>10</v>
      </c>
      <c r="B32" s="2" t="s">
        <v>24</v>
      </c>
      <c r="C32" s="4">
        <v>370</v>
      </c>
      <c r="D32" s="5" t="s">
        <v>34</v>
      </c>
      <c r="E32" s="6"/>
      <c r="F32" s="7"/>
      <c r="G32" s="8">
        <f t="shared" si="0"/>
        <v>0</v>
      </c>
      <c r="Z32" s="3">
        <v>776</v>
      </c>
    </row>
    <row r="33" spans="1:26" x14ac:dyDescent="0.25">
      <c r="A33" s="2">
        <v>11</v>
      </c>
      <c r="B33" s="2" t="s">
        <v>24</v>
      </c>
      <c r="C33" s="4">
        <v>120</v>
      </c>
      <c r="D33" s="5" t="s">
        <v>35</v>
      </c>
      <c r="E33" s="6"/>
      <c r="F33" s="7"/>
      <c r="G33" s="8">
        <f t="shared" si="0"/>
        <v>0</v>
      </c>
      <c r="Z33" s="3">
        <v>1807</v>
      </c>
    </row>
    <row r="34" spans="1:26" x14ac:dyDescent="0.25">
      <c r="A34" s="2">
        <v>12</v>
      </c>
      <c r="B34" s="2" t="s">
        <v>24</v>
      </c>
      <c r="C34" s="4">
        <v>180</v>
      </c>
      <c r="D34" s="5" t="s">
        <v>36</v>
      </c>
      <c r="E34" s="6"/>
      <c r="F34" s="7"/>
      <c r="G34" s="8">
        <f t="shared" si="0"/>
        <v>0</v>
      </c>
      <c r="Z34" s="3">
        <v>2698</v>
      </c>
    </row>
    <row r="35" spans="1:26" x14ac:dyDescent="0.25">
      <c r="A35" s="2">
        <v>13</v>
      </c>
      <c r="B35" s="2" t="s">
        <v>30</v>
      </c>
      <c r="C35" s="4">
        <v>380</v>
      </c>
      <c r="D35" s="5" t="s">
        <v>37</v>
      </c>
      <c r="E35" s="6"/>
      <c r="F35" s="7"/>
      <c r="G35" s="8">
        <f t="shared" si="0"/>
        <v>0</v>
      </c>
      <c r="L35" s="10" t="str">
        <f>P5</f>
        <v>000</v>
      </c>
      <c r="Z35" s="3">
        <v>4411</v>
      </c>
    </row>
    <row r="36" spans="1:26" x14ac:dyDescent="0.25">
      <c r="A36" s="2">
        <v>14</v>
      </c>
      <c r="B36" s="2" t="s">
        <v>30</v>
      </c>
      <c r="C36" s="4">
        <v>270</v>
      </c>
      <c r="D36" s="5" t="s">
        <v>38</v>
      </c>
      <c r="E36" s="6"/>
      <c r="F36" s="7"/>
      <c r="G36" s="8">
        <f t="shared" si="0"/>
        <v>0</v>
      </c>
      <c r="L36" s="10" t="str">
        <f>IF(L35&lt;&gt;"",IF(VALUE(L35)&gt;0,IF(VALUE(MID(L35,1,1))&lt; 2,CONCATENATE("I",VALUE(L35)),CONCATENATE("J",MID(L35,1,1)-1)),""),"")</f>
        <v/>
      </c>
      <c r="M36" s="10" t="str">
        <f>IF(VALUE(MID(L35,2,1))&gt;0,CONCATENATE("I",MID(L35,2,1)),"")</f>
        <v/>
      </c>
      <c r="Q36" s="10" t="str">
        <f ca="1">IF(L36&lt;&gt;"",CONCATENATE(INDIRECT(L36),IF(M36&lt;&gt;"",IF(M36&lt;&gt;L36,IF(MID(L36,1,1)&lt;&gt;MID(M36,1,1),CONCATENATE(" e ",INDIRECT(M36)),""),""),""),IF(VALUE(L35)&gt;1," Centavos"," Centavo")),"")</f>
        <v/>
      </c>
      <c r="Z36" s="3">
        <v>4412</v>
      </c>
    </row>
    <row r="37" spans="1:26" ht="22.5" x14ac:dyDescent="0.25">
      <c r="A37" s="2">
        <v>15</v>
      </c>
      <c r="B37" s="2" t="s">
        <v>22</v>
      </c>
      <c r="C37" s="4">
        <v>250</v>
      </c>
      <c r="D37" s="5" t="s">
        <v>39</v>
      </c>
      <c r="E37" s="6"/>
      <c r="F37" s="7"/>
      <c r="G37" s="8">
        <f t="shared" si="0"/>
        <v>0</v>
      </c>
      <c r="Z37" s="3">
        <v>4413</v>
      </c>
    </row>
    <row r="38" spans="1:26" ht="22.5" x14ac:dyDescent="0.25">
      <c r="A38" s="2">
        <v>16</v>
      </c>
      <c r="B38" s="2" t="s">
        <v>30</v>
      </c>
      <c r="C38" s="4">
        <v>480</v>
      </c>
      <c r="D38" s="5" t="s">
        <v>40</v>
      </c>
      <c r="E38" s="6"/>
      <c r="F38" s="7"/>
      <c r="G38" s="8">
        <f t="shared" si="0"/>
        <v>0</v>
      </c>
      <c r="Z38" s="3">
        <v>4414</v>
      </c>
    </row>
    <row r="39" spans="1:26" x14ac:dyDescent="0.25">
      <c r="A39" s="2">
        <v>17</v>
      </c>
      <c r="B39" s="2" t="s">
        <v>30</v>
      </c>
      <c r="C39" s="4">
        <v>250</v>
      </c>
      <c r="D39" s="5" t="s">
        <v>41</v>
      </c>
      <c r="E39" s="6"/>
      <c r="F39" s="7"/>
      <c r="G39" s="8">
        <f t="shared" si="0"/>
        <v>0</v>
      </c>
      <c r="Z39" s="3">
        <v>4415</v>
      </c>
    </row>
    <row r="40" spans="1:26" x14ac:dyDescent="0.25">
      <c r="A40" s="2">
        <v>18</v>
      </c>
      <c r="B40" s="2" t="s">
        <v>30</v>
      </c>
      <c r="C40" s="4">
        <v>160</v>
      </c>
      <c r="D40" s="5" t="s">
        <v>42</v>
      </c>
      <c r="E40" s="6"/>
      <c r="F40" s="7"/>
      <c r="G40" s="8">
        <f t="shared" si="0"/>
        <v>0</v>
      </c>
      <c r="Z40" s="3">
        <v>53</v>
      </c>
    </row>
    <row r="41" spans="1:26" ht="22.5" x14ac:dyDescent="0.25">
      <c r="A41" s="2">
        <v>19</v>
      </c>
      <c r="B41" s="2" t="s">
        <v>22</v>
      </c>
      <c r="C41" s="4">
        <v>360</v>
      </c>
      <c r="D41" s="5" t="s">
        <v>43</v>
      </c>
      <c r="E41" s="6"/>
      <c r="F41" s="7"/>
      <c r="G41" s="8">
        <f t="shared" si="0"/>
        <v>0</v>
      </c>
      <c r="Z41" s="3">
        <v>4416</v>
      </c>
    </row>
    <row r="42" spans="1:26" x14ac:dyDescent="0.25">
      <c r="G42" s="9">
        <f>SUM(G23:G24:G25:G26:G27:G28:G29:G30:G31:G32:G33:G34:G35:G36:G37:G38:G39:G40:G41)</f>
        <v>0</v>
      </c>
    </row>
    <row r="44" spans="1:26" x14ac:dyDescent="0.25">
      <c r="A44" s="19" t="s">
        <v>44</v>
      </c>
      <c r="B44" s="18"/>
      <c r="C44" s="20" t="str">
        <f ca="1">M8</f>
        <v xml:space="preserve">    </v>
      </c>
      <c r="D44" s="18"/>
      <c r="E44" s="18"/>
      <c r="F44" s="18"/>
      <c r="G44" s="18"/>
    </row>
  </sheetData>
  <sheetProtection password="C703" sheet="1" objects="1" scenarios="1"/>
  <mergeCells count="24">
    <mergeCell ref="A44:B44"/>
    <mergeCell ref="C44:G44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F15:G15"/>
    <mergeCell ref="B18:G18"/>
    <mergeCell ref="A19:G19"/>
    <mergeCell ref="D2:G2"/>
    <mergeCell ref="D3:G3"/>
    <mergeCell ref="A7:G7"/>
    <mergeCell ref="A8:G8"/>
    <mergeCell ref="A20:G20"/>
    <mergeCell ref="A10:B10"/>
    <mergeCell ref="C10:E10"/>
    <mergeCell ref="A11:B11"/>
    <mergeCell ref="C11:E11"/>
    <mergeCell ref="A12:B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showGridLines="0" topLeftCell="A88" workbookViewId="0"/>
  </sheetViews>
  <sheetFormatPr defaultRowHeight="15" x14ac:dyDescent="0.25"/>
  <cols>
    <col min="1" max="1" width="7.7109375" customWidth="1"/>
    <col min="2" max="2" width="6.5703125" bestFit="1" customWidth="1"/>
    <col min="3" max="3" width="9.7109375" bestFit="1" customWidth="1"/>
    <col min="4" max="4" width="26.7109375" customWidth="1"/>
    <col min="5" max="5" width="18.28515625" customWidth="1"/>
    <col min="6" max="6" width="10.28515625" bestFit="1" customWidth="1"/>
    <col min="7" max="7" width="30.7109375" customWidth="1"/>
    <col min="9" max="17" width="0" hidden="1" customWidth="1"/>
  </cols>
  <sheetData>
    <row r="1" spans="1:26" x14ac:dyDescent="0.25">
      <c r="I1" s="10" t="s">
        <v>45</v>
      </c>
      <c r="J1" s="10" t="s">
        <v>64</v>
      </c>
      <c r="K1" s="10" t="s">
        <v>72</v>
      </c>
      <c r="M1" s="10" t="str">
        <f>TEXT(I21,"000000000000,00")</f>
        <v>000000000000,00</v>
      </c>
      <c r="P1" s="10" t="str">
        <f>MID(M1,1,3)</f>
        <v>000</v>
      </c>
    </row>
    <row r="2" spans="1:26" ht="15.75" x14ac:dyDescent="0.25">
      <c r="D2" s="12" t="s">
        <v>0</v>
      </c>
      <c r="E2" s="13"/>
      <c r="F2" s="13"/>
      <c r="G2" s="13"/>
      <c r="I2" s="10" t="s">
        <v>46</v>
      </c>
      <c r="J2" s="10" t="s">
        <v>65</v>
      </c>
      <c r="K2" s="10" t="s">
        <v>73</v>
      </c>
      <c r="P2" s="10" t="str">
        <f>MID(M1,4,3)</f>
        <v>000</v>
      </c>
    </row>
    <row r="3" spans="1:26" ht="15.75" x14ac:dyDescent="0.25">
      <c r="D3" s="12" t="s">
        <v>81</v>
      </c>
      <c r="E3" s="13"/>
      <c r="F3" s="13"/>
      <c r="G3" s="13"/>
      <c r="I3" s="10" t="s">
        <v>47</v>
      </c>
      <c r="J3" s="10" t="s">
        <v>66</v>
      </c>
      <c r="K3" s="10" t="s">
        <v>74</v>
      </c>
      <c r="P3" s="10" t="str">
        <f>MID(M1,7,3)</f>
        <v>000</v>
      </c>
    </row>
    <row r="4" spans="1:26" x14ac:dyDescent="0.25">
      <c r="I4" s="10" t="s">
        <v>48</v>
      </c>
      <c r="J4" s="10" t="s">
        <v>67</v>
      </c>
      <c r="K4" s="10" t="s">
        <v>75</v>
      </c>
      <c r="P4" s="10" t="str">
        <f>MID(M1,10,3)</f>
        <v>000</v>
      </c>
    </row>
    <row r="5" spans="1:26" x14ac:dyDescent="0.25">
      <c r="I5" s="10" t="s">
        <v>49</v>
      </c>
      <c r="J5" s="10" t="s">
        <v>68</v>
      </c>
      <c r="K5" s="10" t="s">
        <v>76</v>
      </c>
      <c r="P5" s="10" t="str">
        <f>IF(VALUE(MID(M1,14,2))&gt;0,MID(M1,14,2),"000")</f>
        <v>000</v>
      </c>
    </row>
    <row r="6" spans="1:26" x14ac:dyDescent="0.25">
      <c r="I6" s="10" t="s">
        <v>50</v>
      </c>
      <c r="J6" s="10" t="s">
        <v>69</v>
      </c>
      <c r="K6" s="10" t="s">
        <v>77</v>
      </c>
    </row>
    <row r="7" spans="1:26" x14ac:dyDescent="0.25">
      <c r="A7" s="14" t="s">
        <v>2</v>
      </c>
      <c r="B7" s="13"/>
      <c r="C7" s="13"/>
      <c r="D7" s="13"/>
      <c r="E7" s="13"/>
      <c r="F7" s="13"/>
      <c r="G7" s="13"/>
      <c r="I7" s="10" t="s">
        <v>51</v>
      </c>
      <c r="J7" s="10" t="s">
        <v>70</v>
      </c>
      <c r="K7" s="10" t="s">
        <v>78</v>
      </c>
    </row>
    <row r="8" spans="1:26" x14ac:dyDescent="0.25">
      <c r="A8" s="14" t="s">
        <v>82</v>
      </c>
      <c r="B8" s="13"/>
      <c r="C8" s="13"/>
      <c r="D8" s="13"/>
      <c r="E8" s="13"/>
      <c r="F8" s="13"/>
      <c r="G8" s="13"/>
      <c r="I8" s="10" t="s">
        <v>52</v>
      </c>
      <c r="J8" s="10" t="s">
        <v>71</v>
      </c>
      <c r="K8" s="10" t="s">
        <v>79</v>
      </c>
      <c r="M8" s="10" t="str">
        <f ca="1">CONCATENATE(Q15,Q16," ",Q20,Q21," ",Q25,Q26," ",Q30,Q31," ",IF(Q36&lt;&gt;"",IF((P1+P2+P3+P4)&gt;0,CONCATENATE(" e ",Q36),Q36),""))</f>
        <v xml:space="preserve">    </v>
      </c>
    </row>
    <row r="9" spans="1:26" x14ac:dyDescent="0.25">
      <c r="I9" s="10" t="s">
        <v>53</v>
      </c>
      <c r="J9" s="10" t="s">
        <v>72</v>
      </c>
      <c r="K9" s="10" t="s">
        <v>80</v>
      </c>
    </row>
    <row r="10" spans="1:26" x14ac:dyDescent="0.25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I10" s="10" t="s">
        <v>54</v>
      </c>
    </row>
    <row r="11" spans="1:26" x14ac:dyDescent="0.25">
      <c r="A11" s="2">
        <v>1</v>
      </c>
      <c r="B11" s="2" t="s">
        <v>22</v>
      </c>
      <c r="C11" s="4">
        <v>310</v>
      </c>
      <c r="D11" s="5" t="s">
        <v>83</v>
      </c>
      <c r="E11" s="6"/>
      <c r="F11" s="7"/>
      <c r="G11" s="8">
        <f t="shared" ref="G11:G42" si="0">IFERROR(C11*F11,0)</f>
        <v>0</v>
      </c>
      <c r="I11" s="10" t="s">
        <v>55</v>
      </c>
      <c r="Z11" s="3">
        <v>4417</v>
      </c>
    </row>
    <row r="12" spans="1:26" x14ac:dyDescent="0.25">
      <c r="A12" s="2">
        <v>2</v>
      </c>
      <c r="B12" s="2" t="s">
        <v>22</v>
      </c>
      <c r="C12" s="4">
        <v>2532</v>
      </c>
      <c r="D12" s="5" t="s">
        <v>84</v>
      </c>
      <c r="E12" s="6"/>
      <c r="F12" s="7"/>
      <c r="G12" s="8">
        <f t="shared" si="0"/>
        <v>0</v>
      </c>
      <c r="I12" s="10" t="s">
        <v>56</v>
      </c>
      <c r="Z12" s="3">
        <v>26</v>
      </c>
    </row>
    <row r="13" spans="1:26" x14ac:dyDescent="0.25">
      <c r="A13" s="2">
        <v>3</v>
      </c>
      <c r="B13" s="2" t="s">
        <v>30</v>
      </c>
      <c r="C13" s="4">
        <v>350</v>
      </c>
      <c r="D13" s="5" t="s">
        <v>85</v>
      </c>
      <c r="E13" s="6"/>
      <c r="F13" s="7"/>
      <c r="G13" s="8">
        <f t="shared" si="0"/>
        <v>0</v>
      </c>
      <c r="I13" s="10" t="s">
        <v>57</v>
      </c>
      <c r="Z13" s="3">
        <v>27</v>
      </c>
    </row>
    <row r="14" spans="1:26" ht="22.5" x14ac:dyDescent="0.25">
      <c r="A14" s="2">
        <v>4</v>
      </c>
      <c r="B14" s="2" t="s">
        <v>22</v>
      </c>
      <c r="C14" s="4">
        <v>2410</v>
      </c>
      <c r="D14" s="5" t="s">
        <v>86</v>
      </c>
      <c r="E14" s="6"/>
      <c r="F14" s="7"/>
      <c r="G14" s="8">
        <f t="shared" si="0"/>
        <v>0</v>
      </c>
      <c r="I14" s="10" t="s">
        <v>58</v>
      </c>
      <c r="L14" s="10" t="str">
        <f>P1</f>
        <v>000</v>
      </c>
      <c r="Z14" s="3">
        <v>4418</v>
      </c>
    </row>
    <row r="15" spans="1:26" x14ac:dyDescent="0.25">
      <c r="A15" s="2">
        <v>5</v>
      </c>
      <c r="B15" s="2" t="s">
        <v>22</v>
      </c>
      <c r="C15" s="4">
        <v>150</v>
      </c>
      <c r="D15" s="5" t="s">
        <v>87</v>
      </c>
      <c r="E15" s="6"/>
      <c r="F15" s="7"/>
      <c r="G15" s="8">
        <f t="shared" si="0"/>
        <v>0</v>
      </c>
      <c r="I15" s="10" t="s">
        <v>59</v>
      </c>
      <c r="L15" s="10" t="str">
        <f>MID(L14,2,2)</f>
        <v>00</v>
      </c>
      <c r="Q15" s="10" t="str">
        <f ca="1">IF(VALUE(MID(L14,1,1))&gt;0,IF(VALUE(L15)&lt;1,CONCATENATE(INDIRECT(CONCATENATE("C",MID(L14,1,1)))," bilhões"),IF(VALUE(MID(L14,1,1))=1,"Cento e ",CONCATENATE(INDIRECT(CONCATENATE("C",VALUE(MID(L14,1,1))))," e "))),"")</f>
        <v/>
      </c>
      <c r="Z15" s="3">
        <v>218</v>
      </c>
    </row>
    <row r="16" spans="1:26" x14ac:dyDescent="0.25">
      <c r="A16" s="2">
        <v>6</v>
      </c>
      <c r="B16" s="2" t="s">
        <v>88</v>
      </c>
      <c r="C16" s="4">
        <v>785</v>
      </c>
      <c r="D16" s="5" t="s">
        <v>89</v>
      </c>
      <c r="E16" s="6"/>
      <c r="F16" s="7"/>
      <c r="G16" s="8">
        <f t="shared" si="0"/>
        <v>0</v>
      </c>
      <c r="I16" s="10" t="s">
        <v>60</v>
      </c>
      <c r="L16" s="10" t="str">
        <f>IF(VALUE(L15)&gt;0,IF(VALUE(MID(L15,1,1))&lt; 2,CONCATENATE("I",VALUE(L15)),CONCATENATE("J",MID(L15,1,1)-1)),"")</f>
        <v/>
      </c>
      <c r="M16" s="10" t="str">
        <f>IF(VALUE(MID(L15,2,1))&gt;0,CONCATENATE("I",MID(L15,2,1)),"")</f>
        <v/>
      </c>
      <c r="Q16" s="10" t="str">
        <f ca="1">IF(L16&lt;&gt;"",CONCATENATE(INDIRECT(L16),IF(M16&lt;&gt;"",IF(M16&lt;&gt;L16,IF(MID(L16,1,1)&lt;&gt;MID(M16,1,1),CONCATENATE(" e ",INDIRECT(M16)),""),""),""),IF(VALUE(L14)&gt;1," Bilhões", " Bilhão")),"")</f>
        <v/>
      </c>
      <c r="Z16" s="3">
        <v>50</v>
      </c>
    </row>
    <row r="17" spans="1:26" x14ac:dyDescent="0.25">
      <c r="A17" s="2">
        <v>7</v>
      </c>
      <c r="B17" s="2" t="s">
        <v>24</v>
      </c>
      <c r="C17" s="4">
        <v>4830</v>
      </c>
      <c r="D17" s="5" t="s">
        <v>90</v>
      </c>
      <c r="E17" s="6"/>
      <c r="F17" s="7"/>
      <c r="G17" s="8">
        <f t="shared" si="0"/>
        <v>0</v>
      </c>
      <c r="I17" s="10" t="s">
        <v>61</v>
      </c>
      <c r="Z17" s="3">
        <v>203</v>
      </c>
    </row>
    <row r="18" spans="1:26" x14ac:dyDescent="0.25">
      <c r="A18" s="2">
        <v>8</v>
      </c>
      <c r="B18" s="2" t="s">
        <v>22</v>
      </c>
      <c r="C18" s="4">
        <v>350</v>
      </c>
      <c r="D18" s="5" t="s">
        <v>91</v>
      </c>
      <c r="E18" s="6"/>
      <c r="F18" s="7"/>
      <c r="G18" s="8">
        <f t="shared" si="0"/>
        <v>0</v>
      </c>
      <c r="I18" s="10" t="s">
        <v>62</v>
      </c>
      <c r="Z18" s="3">
        <v>4419</v>
      </c>
    </row>
    <row r="19" spans="1:26" x14ac:dyDescent="0.25">
      <c r="A19" s="2">
        <v>9</v>
      </c>
      <c r="B19" s="2" t="s">
        <v>30</v>
      </c>
      <c r="C19" s="4">
        <v>270</v>
      </c>
      <c r="D19" s="5" t="s">
        <v>92</v>
      </c>
      <c r="E19" s="6"/>
      <c r="F19" s="7"/>
      <c r="G19" s="8">
        <f t="shared" si="0"/>
        <v>0</v>
      </c>
      <c r="I19" s="10" t="s">
        <v>63</v>
      </c>
      <c r="L19" s="10" t="str">
        <f>P2</f>
        <v>000</v>
      </c>
      <c r="Z19" s="3">
        <v>4420</v>
      </c>
    </row>
    <row r="20" spans="1:26" x14ac:dyDescent="0.25">
      <c r="A20" s="2">
        <v>10</v>
      </c>
      <c r="B20" s="2" t="s">
        <v>30</v>
      </c>
      <c r="C20" s="4">
        <v>750</v>
      </c>
      <c r="D20" s="5" t="s">
        <v>93</v>
      </c>
      <c r="E20" s="6"/>
      <c r="F20" s="7"/>
      <c r="G20" s="8">
        <f t="shared" si="0"/>
        <v>0</v>
      </c>
      <c r="L20" s="10" t="str">
        <f>MID(L19,2,2)</f>
        <v>00</v>
      </c>
      <c r="Q20" s="10" t="str">
        <f ca="1">IF(VALUE(MID(L19,1,1))&gt;0,IF(VALUE(L20)&lt;1,CONCATENATE(INDIRECT(CONCATENATE("K",MID(L19,1,1)))," Milhões"),IF(VALUE(MID(L19,1,1))=1,"Cento e ",CONCATENATE(INDIRECT(CONCATENATE("K",VALUE(MID(L19,1,1))))," e "))),"")</f>
        <v/>
      </c>
      <c r="Z20" s="3">
        <v>4421</v>
      </c>
    </row>
    <row r="21" spans="1:26" x14ac:dyDescent="0.25">
      <c r="A21" s="2">
        <v>11</v>
      </c>
      <c r="B21" s="2" t="s">
        <v>30</v>
      </c>
      <c r="C21" s="4">
        <v>350</v>
      </c>
      <c r="D21" s="5" t="s">
        <v>94</v>
      </c>
      <c r="E21" s="6"/>
      <c r="F21" s="7"/>
      <c r="G21" s="8">
        <f t="shared" si="0"/>
        <v>0</v>
      </c>
      <c r="I21" s="11">
        <f>G88</f>
        <v>0</v>
      </c>
      <c r="L21" s="10" t="str">
        <f>IF(VALUE(L20)&gt;0,IF(VALUE(MID(L20,1,1))&lt; 2,CONCATENATE("I",VALUE(L20)),CONCATENATE("J",MID(L20,1,1)-1)),"")</f>
        <v/>
      </c>
      <c r="M21" s="10" t="str">
        <f>IF(VALUE(MID(L20,2,1))&gt;0,CONCATENATE("I",MID(L20,2,1)),"")</f>
        <v/>
      </c>
      <c r="Q21" s="10" t="str">
        <f ca="1">IF(L21&lt;&gt;"",CONCATENATE(INDIRECT(L21),IF(M21&lt;&gt;"",IF(M21&lt;&gt;L21,IF(MID(L21,1,1)&lt;&gt;MID(M21,1,1),CONCATENATE(" e ",INDIRECT(M21)),""),""),""),IF(VALUE(L19)&gt;1,IF(VALUE(L24+L25)=0," Milhões de Reais"," Milhões e"),IF(VALUE(L24+L25+L28+L30)=0," Milhão de Reais"," Milhão"))),"")</f>
        <v/>
      </c>
      <c r="Z21" s="3">
        <v>4422</v>
      </c>
    </row>
    <row r="22" spans="1:26" x14ac:dyDescent="0.25">
      <c r="A22" s="2">
        <v>12</v>
      </c>
      <c r="B22" s="2" t="s">
        <v>22</v>
      </c>
      <c r="C22" s="4">
        <v>730</v>
      </c>
      <c r="D22" s="5" t="s">
        <v>95</v>
      </c>
      <c r="E22" s="6"/>
      <c r="F22" s="7"/>
      <c r="G22" s="8">
        <f t="shared" si="0"/>
        <v>0</v>
      </c>
      <c r="Z22" s="3">
        <v>4423</v>
      </c>
    </row>
    <row r="23" spans="1:26" x14ac:dyDescent="0.25">
      <c r="A23" s="2">
        <v>13</v>
      </c>
      <c r="B23" s="2" t="s">
        <v>96</v>
      </c>
      <c r="C23" s="4">
        <v>235</v>
      </c>
      <c r="D23" s="5" t="s">
        <v>97</v>
      </c>
      <c r="E23" s="6"/>
      <c r="F23" s="7"/>
      <c r="G23" s="8">
        <f t="shared" si="0"/>
        <v>0</v>
      </c>
      <c r="Z23" s="3">
        <v>1797</v>
      </c>
    </row>
    <row r="24" spans="1:26" x14ac:dyDescent="0.25">
      <c r="A24" s="2">
        <v>14</v>
      </c>
      <c r="B24" s="2" t="s">
        <v>24</v>
      </c>
      <c r="C24" s="4">
        <v>170</v>
      </c>
      <c r="D24" s="5" t="s">
        <v>98</v>
      </c>
      <c r="E24" s="6"/>
      <c r="F24" s="7"/>
      <c r="G24" s="8">
        <f t="shared" si="0"/>
        <v>0</v>
      </c>
      <c r="L24" s="10" t="str">
        <f>P3</f>
        <v>000</v>
      </c>
      <c r="Z24" s="3">
        <v>1018</v>
      </c>
    </row>
    <row r="25" spans="1:26" x14ac:dyDescent="0.25">
      <c r="A25" s="2">
        <v>15</v>
      </c>
      <c r="B25" s="2" t="s">
        <v>24</v>
      </c>
      <c r="C25" s="4">
        <v>800</v>
      </c>
      <c r="D25" s="5" t="s">
        <v>99</v>
      </c>
      <c r="E25" s="6"/>
      <c r="F25" s="7"/>
      <c r="G25" s="8">
        <f t="shared" si="0"/>
        <v>0</v>
      </c>
      <c r="L25" s="10" t="str">
        <f>MID(L24,2,2)</f>
        <v>00</v>
      </c>
      <c r="Q25" s="10" t="str">
        <f ca="1">IF(VALUE(MID(L24,1,1))&gt;0,IF(VALUE(L25)&lt;1,CONCATENATE(INDIRECT(CONCATENATE("K",MID(L24,1,1))),IF(VALUE(L29+L30)=0," Mil Reais"," Mil e")),IF(VALUE(MID(L24,1,1))=1,"Cento e ",CONCATENATE(INDIRECT(CONCATENATE("K",VALUE(MID(L24,1,1))))," e "))),"")</f>
        <v/>
      </c>
      <c r="Z25" s="3">
        <v>2699</v>
      </c>
    </row>
    <row r="26" spans="1:26" x14ac:dyDescent="0.25">
      <c r="A26" s="2">
        <v>16</v>
      </c>
      <c r="B26" s="2" t="s">
        <v>24</v>
      </c>
      <c r="C26" s="4">
        <v>510</v>
      </c>
      <c r="D26" s="5" t="s">
        <v>100</v>
      </c>
      <c r="E26" s="6"/>
      <c r="F26" s="7"/>
      <c r="G26" s="8">
        <f t="shared" si="0"/>
        <v>0</v>
      </c>
      <c r="L26" s="10" t="str">
        <f>IF(VALUE(L25)&gt;0,IF(VALUE(MID(L25,1,1))&lt; 2,CONCATENATE("I",VALUE(L25)),CONCATENATE("J",MID(L25,1,1)-1)),"")</f>
        <v/>
      </c>
      <c r="M26" s="10" t="str">
        <f>IF(VALUE(MID(L25,2,1))&gt;0,CONCATENATE("I",MID(L25,2,1)),"")</f>
        <v/>
      </c>
      <c r="Q26" s="10" t="str">
        <f ca="1">IF(L26&lt;&gt;"",CONCATENATE(INDIRECT(L26),IF(M26&lt;&gt;"",IF(M26&lt;&gt;L26,IF(MID(L26,1,1)&lt;&gt;MID(M26,1,1),CONCATENATE(" e ",INDIRECT(M26)),""),""),""),IF(VALUE(L24)&gt;1,IF(VALUE(L29+L30)=0," Mil Reais"," Mil e"),IF(VALUE(L29+L30)=0," Mil Reais"," Mil e"))),"")</f>
        <v/>
      </c>
      <c r="Z26" s="3">
        <v>1798</v>
      </c>
    </row>
    <row r="27" spans="1:26" x14ac:dyDescent="0.25">
      <c r="A27" s="2">
        <v>17</v>
      </c>
      <c r="B27" s="2" t="s">
        <v>30</v>
      </c>
      <c r="C27" s="4">
        <v>260</v>
      </c>
      <c r="D27" s="5" t="s">
        <v>101</v>
      </c>
      <c r="E27" s="6"/>
      <c r="F27" s="7"/>
      <c r="G27" s="8">
        <f t="shared" si="0"/>
        <v>0</v>
      </c>
      <c r="Z27" s="3">
        <v>230</v>
      </c>
    </row>
    <row r="28" spans="1:26" x14ac:dyDescent="0.25">
      <c r="A28" s="2">
        <v>18</v>
      </c>
      <c r="B28" s="2" t="s">
        <v>30</v>
      </c>
      <c r="C28" s="4">
        <v>980</v>
      </c>
      <c r="D28" s="5" t="s">
        <v>102</v>
      </c>
      <c r="E28" s="6"/>
      <c r="F28" s="7"/>
      <c r="G28" s="8">
        <f t="shared" si="0"/>
        <v>0</v>
      </c>
      <c r="Z28" s="3">
        <v>436</v>
      </c>
    </row>
    <row r="29" spans="1:26" x14ac:dyDescent="0.25">
      <c r="A29" s="2">
        <v>19</v>
      </c>
      <c r="B29" s="2" t="s">
        <v>30</v>
      </c>
      <c r="C29" s="4">
        <v>980</v>
      </c>
      <c r="D29" s="5" t="s">
        <v>103</v>
      </c>
      <c r="E29" s="6"/>
      <c r="F29" s="7"/>
      <c r="G29" s="8">
        <f t="shared" si="0"/>
        <v>0</v>
      </c>
      <c r="L29" s="10" t="str">
        <f>P4</f>
        <v>000</v>
      </c>
      <c r="Z29" s="3">
        <v>770</v>
      </c>
    </row>
    <row r="30" spans="1:26" x14ac:dyDescent="0.25">
      <c r="A30" s="2">
        <v>20</v>
      </c>
      <c r="B30" s="2" t="s">
        <v>22</v>
      </c>
      <c r="C30" s="4">
        <v>680</v>
      </c>
      <c r="D30" s="5" t="s">
        <v>104</v>
      </c>
      <c r="E30" s="6"/>
      <c r="F30" s="7"/>
      <c r="G30" s="8">
        <f t="shared" si="0"/>
        <v>0</v>
      </c>
      <c r="L30" s="10" t="str">
        <f>MID(L29,2,2)</f>
        <v>00</v>
      </c>
      <c r="Q30" s="10" t="str">
        <f ca="1">IF(VALUE(MID(L29,1,1))&gt;0,IF(VALUE(L30)&lt;1,CONCATENATE(INDIRECT(CONCATENATE("K",MID(L29,1,1)))," Reais"),IF(VALUE(MID(L29,1,1))=1,"Cento e ",CONCATENATE(INDIRECT(CONCATENATE("K",VALUE(MID(L29,1,1))))," e "))),"")</f>
        <v/>
      </c>
      <c r="Z30" s="3">
        <v>4424</v>
      </c>
    </row>
    <row r="31" spans="1:26" x14ac:dyDescent="0.25">
      <c r="A31" s="2">
        <v>21</v>
      </c>
      <c r="B31" s="2" t="s">
        <v>105</v>
      </c>
      <c r="C31" s="4">
        <v>4920</v>
      </c>
      <c r="D31" s="5" t="s">
        <v>106</v>
      </c>
      <c r="E31" s="6"/>
      <c r="F31" s="7"/>
      <c r="G31" s="8">
        <f t="shared" si="0"/>
        <v>0</v>
      </c>
      <c r="L31" s="10" t="str">
        <f>IF(VALUE(L30)&gt;0,IF(VALUE(MID(L30,1,1))&lt; 2,CONCATENATE("I",VALUE(L30)),CONCATENATE("J",MID(L30,1,1)-1)),"")</f>
        <v/>
      </c>
      <c r="M31" s="10" t="str">
        <f>IF(VALUE(MID(L30,2,1))&gt;0,CONCATENATE("I",MID(L30,2,1)),"")</f>
        <v/>
      </c>
      <c r="Q31" s="10" t="str">
        <f ca="1">IF(L31&lt;&gt;"",CONCATENATE(INDIRECT(L31),IF(M31&lt;&gt;"",IF(M31&lt;&gt;L31,IF(MID(L31,1,1)&lt;&gt;MID(M31,1,1),CONCATENATE(" e ",INDIRECT(M31)),""),""),""),IF(VALUE(L29)&gt;1," Reais", " Real")),"")</f>
        <v/>
      </c>
      <c r="Z31" s="3">
        <v>4425</v>
      </c>
    </row>
    <row r="32" spans="1:26" x14ac:dyDescent="0.25">
      <c r="A32" s="2">
        <v>22</v>
      </c>
      <c r="B32" s="2" t="s">
        <v>22</v>
      </c>
      <c r="C32" s="4">
        <v>480</v>
      </c>
      <c r="D32" s="5" t="s">
        <v>107</v>
      </c>
      <c r="E32" s="6"/>
      <c r="F32" s="7"/>
      <c r="G32" s="8">
        <f t="shared" si="0"/>
        <v>0</v>
      </c>
      <c r="Z32" s="3">
        <v>234</v>
      </c>
    </row>
    <row r="33" spans="1:26" x14ac:dyDescent="0.25">
      <c r="A33" s="2">
        <v>23</v>
      </c>
      <c r="B33" s="2" t="s">
        <v>30</v>
      </c>
      <c r="C33" s="4">
        <v>305</v>
      </c>
      <c r="D33" s="5" t="s">
        <v>108</v>
      </c>
      <c r="E33" s="6"/>
      <c r="F33" s="7"/>
      <c r="G33" s="8">
        <f t="shared" si="0"/>
        <v>0</v>
      </c>
      <c r="Z33" s="3">
        <v>4426</v>
      </c>
    </row>
    <row r="34" spans="1:26" x14ac:dyDescent="0.25">
      <c r="A34" s="2">
        <v>24</v>
      </c>
      <c r="B34" s="2" t="s">
        <v>30</v>
      </c>
      <c r="C34" s="4">
        <v>160</v>
      </c>
      <c r="D34" s="5" t="s">
        <v>42</v>
      </c>
      <c r="E34" s="6"/>
      <c r="F34" s="7"/>
      <c r="G34" s="8">
        <f t="shared" si="0"/>
        <v>0</v>
      </c>
      <c r="Z34" s="3">
        <v>53</v>
      </c>
    </row>
    <row r="35" spans="1:26" ht="22.5" x14ac:dyDescent="0.25">
      <c r="A35" s="2">
        <v>25</v>
      </c>
      <c r="B35" s="2" t="s">
        <v>22</v>
      </c>
      <c r="C35" s="4">
        <v>660</v>
      </c>
      <c r="D35" s="5" t="s">
        <v>43</v>
      </c>
      <c r="E35" s="6"/>
      <c r="F35" s="7"/>
      <c r="G35" s="8">
        <f t="shared" si="0"/>
        <v>0</v>
      </c>
      <c r="L35" s="10" t="str">
        <f>P5</f>
        <v>000</v>
      </c>
      <c r="Z35" s="3">
        <v>4416</v>
      </c>
    </row>
    <row r="36" spans="1:26" x14ac:dyDescent="0.25">
      <c r="A36" s="2">
        <v>26</v>
      </c>
      <c r="B36" s="2" t="s">
        <v>22</v>
      </c>
      <c r="C36" s="4">
        <v>1100</v>
      </c>
      <c r="D36" s="5" t="s">
        <v>109</v>
      </c>
      <c r="E36" s="6"/>
      <c r="F36" s="7"/>
      <c r="G36" s="8">
        <f t="shared" si="0"/>
        <v>0</v>
      </c>
      <c r="L36" s="10" t="str">
        <f>IF(L35&lt;&gt;"",IF(VALUE(L35)&gt;0,IF(VALUE(MID(L35,1,1))&lt; 2,CONCATENATE("I",VALUE(L35)),CONCATENATE("J",MID(L35,1,1)-1)),""),"")</f>
        <v/>
      </c>
      <c r="M36" s="10" t="str">
        <f>IF(VALUE(MID(L35,2,1))&gt;0,CONCATENATE("I",MID(L35,2,1)),"")</f>
        <v/>
      </c>
      <c r="Q36" s="10" t="str">
        <f ca="1">IF(L36&lt;&gt;"",CONCATENATE(INDIRECT(L36),IF(M36&lt;&gt;"",IF(M36&lt;&gt;L36,IF(MID(L36,1,1)&lt;&gt;MID(M36,1,1),CONCATENATE(" e ",INDIRECT(M36)),""),""),""),IF(VALUE(L35)&gt;1," Centavos"," Centavo")),"")</f>
        <v/>
      </c>
      <c r="Z36" s="3">
        <v>214</v>
      </c>
    </row>
    <row r="37" spans="1:26" x14ac:dyDescent="0.25">
      <c r="A37" s="2">
        <v>27</v>
      </c>
      <c r="B37" s="2" t="s">
        <v>30</v>
      </c>
      <c r="C37" s="4">
        <v>165</v>
      </c>
      <c r="D37" s="5" t="s">
        <v>110</v>
      </c>
      <c r="E37" s="6"/>
      <c r="F37" s="7"/>
      <c r="G37" s="8">
        <f t="shared" si="0"/>
        <v>0</v>
      </c>
      <c r="Z37" s="3">
        <v>4427</v>
      </c>
    </row>
    <row r="38" spans="1:26" x14ac:dyDescent="0.25">
      <c r="A38" s="2">
        <v>28</v>
      </c>
      <c r="B38" s="2" t="s">
        <v>30</v>
      </c>
      <c r="C38" s="4">
        <v>165</v>
      </c>
      <c r="D38" s="5" t="s">
        <v>111</v>
      </c>
      <c r="E38" s="6"/>
      <c r="F38" s="7"/>
      <c r="G38" s="8">
        <f t="shared" si="0"/>
        <v>0</v>
      </c>
      <c r="Z38" s="3">
        <v>4428</v>
      </c>
    </row>
    <row r="39" spans="1:26" x14ac:dyDescent="0.25">
      <c r="A39" s="2">
        <v>29</v>
      </c>
      <c r="B39" s="2" t="s">
        <v>30</v>
      </c>
      <c r="C39" s="4">
        <v>165</v>
      </c>
      <c r="D39" s="5" t="s">
        <v>112</v>
      </c>
      <c r="E39" s="6"/>
      <c r="F39" s="7"/>
      <c r="G39" s="8">
        <f t="shared" si="0"/>
        <v>0</v>
      </c>
      <c r="Z39" s="3">
        <v>772</v>
      </c>
    </row>
    <row r="40" spans="1:26" x14ac:dyDescent="0.25">
      <c r="A40" s="2">
        <v>30</v>
      </c>
      <c r="B40" s="2" t="s">
        <v>30</v>
      </c>
      <c r="C40" s="4">
        <v>960</v>
      </c>
      <c r="D40" s="5" t="s">
        <v>113</v>
      </c>
      <c r="E40" s="6"/>
      <c r="F40" s="7"/>
      <c r="G40" s="8">
        <f t="shared" si="0"/>
        <v>0</v>
      </c>
      <c r="Z40" s="3">
        <v>4429</v>
      </c>
    </row>
    <row r="41" spans="1:26" x14ac:dyDescent="0.25">
      <c r="A41" s="2">
        <v>31</v>
      </c>
      <c r="B41" s="2" t="s">
        <v>30</v>
      </c>
      <c r="C41" s="4">
        <v>850</v>
      </c>
      <c r="D41" s="5" t="s">
        <v>114</v>
      </c>
      <c r="E41" s="6"/>
      <c r="F41" s="7"/>
      <c r="G41" s="8">
        <f t="shared" si="0"/>
        <v>0</v>
      </c>
      <c r="Z41" s="3">
        <v>4430</v>
      </c>
    </row>
    <row r="42" spans="1:26" ht="22.5" x14ac:dyDescent="0.25">
      <c r="A42" s="2">
        <v>32</v>
      </c>
      <c r="B42" s="2" t="s">
        <v>30</v>
      </c>
      <c r="C42" s="4">
        <v>850</v>
      </c>
      <c r="D42" s="5" t="s">
        <v>115</v>
      </c>
      <c r="E42" s="6"/>
      <c r="F42" s="7"/>
      <c r="G42" s="8">
        <f t="shared" si="0"/>
        <v>0</v>
      </c>
      <c r="Z42" s="3">
        <v>4431</v>
      </c>
    </row>
    <row r="43" spans="1:26" ht="45" x14ac:dyDescent="0.25">
      <c r="A43" s="2">
        <v>33</v>
      </c>
      <c r="B43" s="2" t="s">
        <v>30</v>
      </c>
      <c r="C43" s="4">
        <v>700</v>
      </c>
      <c r="D43" s="5" t="s">
        <v>116</v>
      </c>
      <c r="E43" s="6"/>
      <c r="F43" s="7"/>
      <c r="G43" s="8">
        <f t="shared" ref="G43:G74" si="1">IFERROR(C43*F43,0)</f>
        <v>0</v>
      </c>
      <c r="Z43" s="3">
        <v>4432</v>
      </c>
    </row>
    <row r="44" spans="1:26" x14ac:dyDescent="0.25">
      <c r="A44" s="2">
        <v>34</v>
      </c>
      <c r="B44" s="2" t="s">
        <v>22</v>
      </c>
      <c r="C44" s="4">
        <v>2200</v>
      </c>
      <c r="D44" s="5" t="s">
        <v>117</v>
      </c>
      <c r="E44" s="6"/>
      <c r="F44" s="7"/>
      <c r="G44" s="8">
        <f t="shared" si="1"/>
        <v>0</v>
      </c>
      <c r="Z44" s="3">
        <v>4433</v>
      </c>
    </row>
    <row r="45" spans="1:26" x14ac:dyDescent="0.25">
      <c r="A45" s="2">
        <v>35</v>
      </c>
      <c r="B45" s="2" t="s">
        <v>22</v>
      </c>
      <c r="C45" s="4">
        <v>520</v>
      </c>
      <c r="D45" s="5" t="s">
        <v>118</v>
      </c>
      <c r="E45" s="6"/>
      <c r="F45" s="7"/>
      <c r="G45" s="8">
        <f t="shared" si="1"/>
        <v>0</v>
      </c>
      <c r="Z45" s="3">
        <v>4434</v>
      </c>
    </row>
    <row r="46" spans="1:26" x14ac:dyDescent="0.25">
      <c r="A46" s="2">
        <v>36</v>
      </c>
      <c r="B46" s="2" t="s">
        <v>30</v>
      </c>
      <c r="C46" s="4">
        <v>1100</v>
      </c>
      <c r="D46" s="5" t="s">
        <v>119</v>
      </c>
      <c r="E46" s="6"/>
      <c r="F46" s="7"/>
      <c r="G46" s="8">
        <f t="shared" si="1"/>
        <v>0</v>
      </c>
      <c r="Z46" s="3">
        <v>4435</v>
      </c>
    </row>
    <row r="47" spans="1:26" x14ac:dyDescent="0.25">
      <c r="A47" s="2">
        <v>37</v>
      </c>
      <c r="B47" s="2" t="s">
        <v>22</v>
      </c>
      <c r="C47" s="4">
        <v>1220</v>
      </c>
      <c r="D47" s="5" t="s">
        <v>23</v>
      </c>
      <c r="E47" s="6"/>
      <c r="F47" s="7"/>
      <c r="G47" s="8">
        <f t="shared" si="1"/>
        <v>0</v>
      </c>
      <c r="Z47" s="3">
        <v>226</v>
      </c>
    </row>
    <row r="48" spans="1:26" x14ac:dyDescent="0.25">
      <c r="A48" s="2">
        <v>38</v>
      </c>
      <c r="B48" s="2" t="s">
        <v>24</v>
      </c>
      <c r="C48" s="4">
        <v>720</v>
      </c>
      <c r="D48" s="5" t="s">
        <v>25</v>
      </c>
      <c r="E48" s="6"/>
      <c r="F48" s="7"/>
      <c r="G48" s="8">
        <f t="shared" si="1"/>
        <v>0</v>
      </c>
      <c r="Z48" s="3">
        <v>1017</v>
      </c>
    </row>
    <row r="49" spans="1:26" x14ac:dyDescent="0.25">
      <c r="A49" s="2">
        <v>39</v>
      </c>
      <c r="B49" s="2" t="s">
        <v>22</v>
      </c>
      <c r="C49" s="4">
        <v>830</v>
      </c>
      <c r="D49" s="5" t="s">
        <v>120</v>
      </c>
      <c r="E49" s="6"/>
      <c r="F49" s="7"/>
      <c r="G49" s="8">
        <f t="shared" si="1"/>
        <v>0</v>
      </c>
      <c r="Z49" s="3">
        <v>227</v>
      </c>
    </row>
    <row r="50" spans="1:26" x14ac:dyDescent="0.25">
      <c r="A50" s="2">
        <v>40</v>
      </c>
      <c r="B50" s="2" t="s">
        <v>24</v>
      </c>
      <c r="C50" s="4">
        <v>750</v>
      </c>
      <c r="D50" s="5" t="s">
        <v>26</v>
      </c>
      <c r="E50" s="6"/>
      <c r="F50" s="7"/>
      <c r="G50" s="8">
        <f t="shared" si="1"/>
        <v>0</v>
      </c>
      <c r="Z50" s="3">
        <v>774</v>
      </c>
    </row>
    <row r="51" spans="1:26" x14ac:dyDescent="0.25">
      <c r="A51" s="2">
        <v>41</v>
      </c>
      <c r="B51" s="2" t="s">
        <v>22</v>
      </c>
      <c r="C51" s="4">
        <v>610</v>
      </c>
      <c r="D51" s="5" t="s">
        <v>121</v>
      </c>
      <c r="E51" s="6"/>
      <c r="F51" s="7"/>
      <c r="G51" s="8">
        <f t="shared" si="1"/>
        <v>0</v>
      </c>
      <c r="Z51" s="3">
        <v>43</v>
      </c>
    </row>
    <row r="52" spans="1:26" x14ac:dyDescent="0.25">
      <c r="A52" s="2">
        <v>42</v>
      </c>
      <c r="B52" s="2" t="s">
        <v>22</v>
      </c>
      <c r="C52" s="4">
        <v>560</v>
      </c>
      <c r="D52" s="5" t="s">
        <v>27</v>
      </c>
      <c r="E52" s="6"/>
      <c r="F52" s="7"/>
      <c r="G52" s="8">
        <f t="shared" si="1"/>
        <v>0</v>
      </c>
      <c r="Z52" s="3">
        <v>4406</v>
      </c>
    </row>
    <row r="53" spans="1:26" x14ac:dyDescent="0.25">
      <c r="A53" s="2">
        <v>43</v>
      </c>
      <c r="B53" s="2" t="s">
        <v>22</v>
      </c>
      <c r="C53" s="4">
        <v>580</v>
      </c>
      <c r="D53" s="5" t="s">
        <v>28</v>
      </c>
      <c r="E53" s="6"/>
      <c r="F53" s="7"/>
      <c r="G53" s="8">
        <f t="shared" si="1"/>
        <v>0</v>
      </c>
      <c r="Z53" s="3">
        <v>4407</v>
      </c>
    </row>
    <row r="54" spans="1:26" x14ac:dyDescent="0.25">
      <c r="A54" s="2">
        <v>44</v>
      </c>
      <c r="B54" s="2" t="s">
        <v>22</v>
      </c>
      <c r="C54" s="4">
        <v>255</v>
      </c>
      <c r="D54" s="5" t="s">
        <v>122</v>
      </c>
      <c r="E54" s="6"/>
      <c r="F54" s="7"/>
      <c r="G54" s="8">
        <f t="shared" si="1"/>
        <v>0</v>
      </c>
      <c r="Z54" s="3">
        <v>28</v>
      </c>
    </row>
    <row r="55" spans="1:26" x14ac:dyDescent="0.25">
      <c r="A55" s="2">
        <v>45</v>
      </c>
      <c r="B55" s="2" t="s">
        <v>22</v>
      </c>
      <c r="C55" s="4">
        <v>680</v>
      </c>
      <c r="D55" s="5" t="s">
        <v>123</v>
      </c>
      <c r="E55" s="6"/>
      <c r="F55" s="7"/>
      <c r="G55" s="8">
        <f t="shared" si="1"/>
        <v>0</v>
      </c>
      <c r="Z55" s="3">
        <v>56</v>
      </c>
    </row>
    <row r="56" spans="1:26" x14ac:dyDescent="0.25">
      <c r="A56" s="2">
        <v>46</v>
      </c>
      <c r="B56" s="2" t="s">
        <v>22</v>
      </c>
      <c r="C56" s="4">
        <v>1495</v>
      </c>
      <c r="D56" s="5" t="s">
        <v>29</v>
      </c>
      <c r="E56" s="6"/>
      <c r="F56" s="7"/>
      <c r="G56" s="8">
        <f t="shared" si="1"/>
        <v>0</v>
      </c>
      <c r="Z56" s="3">
        <v>4408</v>
      </c>
    </row>
    <row r="57" spans="1:26" x14ac:dyDescent="0.25">
      <c r="A57" s="2">
        <v>47</v>
      </c>
      <c r="B57" s="2" t="s">
        <v>30</v>
      </c>
      <c r="C57" s="4">
        <v>310</v>
      </c>
      <c r="D57" s="5" t="s">
        <v>31</v>
      </c>
      <c r="E57" s="6"/>
      <c r="F57" s="7"/>
      <c r="G57" s="8">
        <f t="shared" si="1"/>
        <v>0</v>
      </c>
      <c r="Z57" s="3">
        <v>3678</v>
      </c>
    </row>
    <row r="58" spans="1:26" x14ac:dyDescent="0.25">
      <c r="A58" s="2">
        <v>48</v>
      </c>
      <c r="B58" s="2" t="s">
        <v>22</v>
      </c>
      <c r="C58" s="4">
        <v>300</v>
      </c>
      <c r="D58" s="5" t="s">
        <v>124</v>
      </c>
      <c r="E58" s="6"/>
      <c r="F58" s="7"/>
      <c r="G58" s="8">
        <f t="shared" si="1"/>
        <v>0</v>
      </c>
      <c r="Z58" s="3">
        <v>58</v>
      </c>
    </row>
    <row r="59" spans="1:26" x14ac:dyDescent="0.25">
      <c r="A59" s="2">
        <v>49</v>
      </c>
      <c r="B59" s="2" t="s">
        <v>22</v>
      </c>
      <c r="C59" s="4">
        <v>1100</v>
      </c>
      <c r="D59" s="5" t="s">
        <v>32</v>
      </c>
      <c r="E59" s="6"/>
      <c r="F59" s="7"/>
      <c r="G59" s="8">
        <f t="shared" si="1"/>
        <v>0</v>
      </c>
      <c r="Z59" s="3">
        <v>4409</v>
      </c>
    </row>
    <row r="60" spans="1:26" x14ac:dyDescent="0.25">
      <c r="A60" s="2">
        <v>50</v>
      </c>
      <c r="B60" s="2" t="s">
        <v>30</v>
      </c>
      <c r="C60" s="4">
        <v>690</v>
      </c>
      <c r="D60" s="5" t="s">
        <v>125</v>
      </c>
      <c r="E60" s="6"/>
      <c r="F60" s="7"/>
      <c r="G60" s="8">
        <f t="shared" si="1"/>
        <v>0</v>
      </c>
      <c r="Z60" s="3">
        <v>4436</v>
      </c>
    </row>
    <row r="61" spans="1:26" x14ac:dyDescent="0.25">
      <c r="A61" s="2">
        <v>51</v>
      </c>
      <c r="B61" s="2" t="s">
        <v>30</v>
      </c>
      <c r="C61" s="4">
        <v>740</v>
      </c>
      <c r="D61" s="5" t="s">
        <v>33</v>
      </c>
      <c r="E61" s="6"/>
      <c r="F61" s="7"/>
      <c r="G61" s="8">
        <f t="shared" si="1"/>
        <v>0</v>
      </c>
      <c r="Z61" s="3">
        <v>4410</v>
      </c>
    </row>
    <row r="62" spans="1:26" x14ac:dyDescent="0.25">
      <c r="A62" s="2">
        <v>52</v>
      </c>
      <c r="B62" s="2" t="s">
        <v>24</v>
      </c>
      <c r="C62" s="4">
        <v>870</v>
      </c>
      <c r="D62" s="5" t="s">
        <v>34</v>
      </c>
      <c r="E62" s="6"/>
      <c r="F62" s="7"/>
      <c r="G62" s="8">
        <f t="shared" si="1"/>
        <v>0</v>
      </c>
      <c r="Z62" s="3">
        <v>776</v>
      </c>
    </row>
    <row r="63" spans="1:26" x14ac:dyDescent="0.25">
      <c r="A63" s="2">
        <v>53</v>
      </c>
      <c r="B63" s="2" t="s">
        <v>24</v>
      </c>
      <c r="C63" s="4">
        <v>1830</v>
      </c>
      <c r="D63" s="5" t="s">
        <v>35</v>
      </c>
      <c r="E63" s="6"/>
      <c r="F63" s="7"/>
      <c r="G63" s="8">
        <f t="shared" si="1"/>
        <v>0</v>
      </c>
      <c r="Z63" s="3">
        <v>1807</v>
      </c>
    </row>
    <row r="64" spans="1:26" x14ac:dyDescent="0.25">
      <c r="A64" s="2">
        <v>54</v>
      </c>
      <c r="B64" s="2" t="s">
        <v>24</v>
      </c>
      <c r="C64" s="4">
        <v>415</v>
      </c>
      <c r="D64" s="5" t="s">
        <v>36</v>
      </c>
      <c r="E64" s="6"/>
      <c r="F64" s="7"/>
      <c r="G64" s="8">
        <f t="shared" si="1"/>
        <v>0</v>
      </c>
      <c r="Z64" s="3">
        <v>2698</v>
      </c>
    </row>
    <row r="65" spans="1:26" x14ac:dyDescent="0.25">
      <c r="A65" s="2">
        <v>55</v>
      </c>
      <c r="B65" s="2" t="s">
        <v>30</v>
      </c>
      <c r="C65" s="4">
        <v>550</v>
      </c>
      <c r="D65" s="5" t="s">
        <v>37</v>
      </c>
      <c r="E65" s="6"/>
      <c r="F65" s="7"/>
      <c r="G65" s="8">
        <f t="shared" si="1"/>
        <v>0</v>
      </c>
      <c r="Z65" s="3">
        <v>4411</v>
      </c>
    </row>
    <row r="66" spans="1:26" x14ac:dyDescent="0.25">
      <c r="A66" s="2">
        <v>56</v>
      </c>
      <c r="B66" s="2" t="s">
        <v>30</v>
      </c>
      <c r="C66" s="4">
        <v>380</v>
      </c>
      <c r="D66" s="5" t="s">
        <v>38</v>
      </c>
      <c r="E66" s="6"/>
      <c r="F66" s="7"/>
      <c r="G66" s="8">
        <f t="shared" si="1"/>
        <v>0</v>
      </c>
      <c r="Z66" s="3">
        <v>4412</v>
      </c>
    </row>
    <row r="67" spans="1:26" ht="22.5" x14ac:dyDescent="0.25">
      <c r="A67" s="2">
        <v>57</v>
      </c>
      <c r="B67" s="2" t="s">
        <v>22</v>
      </c>
      <c r="C67" s="4">
        <v>380</v>
      </c>
      <c r="D67" s="5" t="s">
        <v>39</v>
      </c>
      <c r="E67" s="6"/>
      <c r="F67" s="7"/>
      <c r="G67" s="8">
        <f t="shared" si="1"/>
        <v>0</v>
      </c>
      <c r="Z67" s="3">
        <v>4413</v>
      </c>
    </row>
    <row r="68" spans="1:26" ht="22.5" x14ac:dyDescent="0.25">
      <c r="A68" s="2">
        <v>58</v>
      </c>
      <c r="B68" s="2" t="s">
        <v>30</v>
      </c>
      <c r="C68" s="4">
        <v>590</v>
      </c>
      <c r="D68" s="5" t="s">
        <v>40</v>
      </c>
      <c r="E68" s="6"/>
      <c r="F68" s="7"/>
      <c r="G68" s="8">
        <f t="shared" si="1"/>
        <v>0</v>
      </c>
      <c r="Z68" s="3">
        <v>4414</v>
      </c>
    </row>
    <row r="69" spans="1:26" x14ac:dyDescent="0.25">
      <c r="A69" s="2">
        <v>59</v>
      </c>
      <c r="B69" s="2" t="s">
        <v>30</v>
      </c>
      <c r="C69" s="4">
        <v>360</v>
      </c>
      <c r="D69" s="5" t="s">
        <v>41</v>
      </c>
      <c r="E69" s="6"/>
      <c r="F69" s="7"/>
      <c r="G69" s="8">
        <f t="shared" si="1"/>
        <v>0</v>
      </c>
      <c r="Z69" s="3">
        <v>4415</v>
      </c>
    </row>
    <row r="70" spans="1:26" ht="22.5" x14ac:dyDescent="0.25">
      <c r="A70" s="2">
        <v>60</v>
      </c>
      <c r="B70" s="2" t="s">
        <v>22</v>
      </c>
      <c r="C70" s="4">
        <v>1840</v>
      </c>
      <c r="D70" s="5" t="s">
        <v>126</v>
      </c>
      <c r="E70" s="6"/>
      <c r="F70" s="7"/>
      <c r="G70" s="8">
        <f t="shared" si="1"/>
        <v>0</v>
      </c>
      <c r="Z70" s="3">
        <v>4437</v>
      </c>
    </row>
    <row r="71" spans="1:26" x14ac:dyDescent="0.25">
      <c r="A71" s="2">
        <v>61</v>
      </c>
      <c r="B71" s="2" t="s">
        <v>22</v>
      </c>
      <c r="C71" s="4">
        <v>2080</v>
      </c>
      <c r="D71" s="5" t="s">
        <v>127</v>
      </c>
      <c r="E71" s="6"/>
      <c r="F71" s="7"/>
      <c r="G71" s="8">
        <f t="shared" si="1"/>
        <v>0</v>
      </c>
      <c r="Z71" s="3">
        <v>4438</v>
      </c>
    </row>
    <row r="72" spans="1:26" ht="22.5" x14ac:dyDescent="0.25">
      <c r="A72" s="2">
        <v>62</v>
      </c>
      <c r="B72" s="2" t="s">
        <v>22</v>
      </c>
      <c r="C72" s="4">
        <v>400</v>
      </c>
      <c r="D72" s="5" t="s">
        <v>128</v>
      </c>
      <c r="E72" s="6"/>
      <c r="F72" s="7"/>
      <c r="G72" s="8">
        <f t="shared" si="1"/>
        <v>0</v>
      </c>
      <c r="Z72" s="3">
        <v>4439</v>
      </c>
    </row>
    <row r="73" spans="1:26" ht="33.75" x14ac:dyDescent="0.25">
      <c r="A73" s="2">
        <v>63</v>
      </c>
      <c r="B73" s="2" t="s">
        <v>22</v>
      </c>
      <c r="C73" s="4">
        <v>1610</v>
      </c>
      <c r="D73" s="5" t="s">
        <v>129</v>
      </c>
      <c r="E73" s="6"/>
      <c r="F73" s="7"/>
      <c r="G73" s="8">
        <f t="shared" si="1"/>
        <v>0</v>
      </c>
      <c r="Z73" s="3">
        <v>4440</v>
      </c>
    </row>
    <row r="74" spans="1:26" ht="22.5" x14ac:dyDescent="0.25">
      <c r="A74" s="2">
        <v>64</v>
      </c>
      <c r="B74" s="2" t="s">
        <v>22</v>
      </c>
      <c r="C74" s="4">
        <v>830</v>
      </c>
      <c r="D74" s="5" t="s">
        <v>130</v>
      </c>
      <c r="E74" s="6"/>
      <c r="F74" s="7"/>
      <c r="G74" s="8">
        <f t="shared" si="1"/>
        <v>0</v>
      </c>
      <c r="Z74" s="3">
        <v>4441</v>
      </c>
    </row>
    <row r="75" spans="1:26" x14ac:dyDescent="0.25">
      <c r="A75" s="2">
        <v>65</v>
      </c>
      <c r="B75" s="2" t="s">
        <v>22</v>
      </c>
      <c r="C75" s="4">
        <v>1676</v>
      </c>
      <c r="D75" s="5" t="s">
        <v>131</v>
      </c>
      <c r="E75" s="6"/>
      <c r="F75" s="7"/>
      <c r="G75" s="8">
        <f t="shared" ref="G75:G87" si="2">IFERROR(C75*F75,0)</f>
        <v>0</v>
      </c>
      <c r="Z75" s="3">
        <v>4442</v>
      </c>
    </row>
    <row r="76" spans="1:26" x14ac:dyDescent="0.25">
      <c r="A76" s="2">
        <v>66</v>
      </c>
      <c r="B76" s="2" t="s">
        <v>22</v>
      </c>
      <c r="C76" s="4">
        <v>1010</v>
      </c>
      <c r="D76" s="5" t="s">
        <v>132</v>
      </c>
      <c r="E76" s="6"/>
      <c r="F76" s="7"/>
      <c r="G76" s="8">
        <f t="shared" si="2"/>
        <v>0</v>
      </c>
      <c r="Z76" s="3">
        <v>4443</v>
      </c>
    </row>
    <row r="77" spans="1:26" x14ac:dyDescent="0.25">
      <c r="A77" s="2">
        <v>67</v>
      </c>
      <c r="B77" s="2" t="s">
        <v>22</v>
      </c>
      <c r="C77" s="4">
        <v>1900</v>
      </c>
      <c r="D77" s="5" t="s">
        <v>133</v>
      </c>
      <c r="E77" s="6"/>
      <c r="F77" s="7"/>
      <c r="G77" s="8">
        <f t="shared" si="2"/>
        <v>0</v>
      </c>
      <c r="Z77" s="3">
        <v>4444</v>
      </c>
    </row>
    <row r="78" spans="1:26" x14ac:dyDescent="0.25">
      <c r="A78" s="2">
        <v>68</v>
      </c>
      <c r="B78" s="2" t="s">
        <v>24</v>
      </c>
      <c r="C78" s="4">
        <v>50</v>
      </c>
      <c r="D78" s="5" t="s">
        <v>134</v>
      </c>
      <c r="E78" s="6"/>
      <c r="F78" s="7"/>
      <c r="G78" s="8">
        <f t="shared" si="2"/>
        <v>0</v>
      </c>
      <c r="Z78" s="3">
        <v>33</v>
      </c>
    </row>
    <row r="79" spans="1:26" x14ac:dyDescent="0.25">
      <c r="A79" s="2">
        <v>69</v>
      </c>
      <c r="B79" s="2" t="s">
        <v>22</v>
      </c>
      <c r="C79" s="4">
        <v>150</v>
      </c>
      <c r="D79" s="5" t="s">
        <v>135</v>
      </c>
      <c r="E79" s="6"/>
      <c r="F79" s="7"/>
      <c r="G79" s="8">
        <f t="shared" si="2"/>
        <v>0</v>
      </c>
      <c r="Z79" s="3">
        <v>204</v>
      </c>
    </row>
    <row r="80" spans="1:26" x14ac:dyDescent="0.25">
      <c r="A80" s="2">
        <v>70</v>
      </c>
      <c r="B80" s="2" t="s">
        <v>22</v>
      </c>
      <c r="C80" s="4">
        <v>50</v>
      </c>
      <c r="D80" s="5" t="s">
        <v>136</v>
      </c>
      <c r="E80" s="6"/>
      <c r="F80" s="7"/>
      <c r="G80" s="8">
        <f t="shared" si="2"/>
        <v>0</v>
      </c>
      <c r="Z80" s="3">
        <v>4445</v>
      </c>
    </row>
    <row r="81" spans="1:26" x14ac:dyDescent="0.25">
      <c r="A81" s="2">
        <v>71</v>
      </c>
      <c r="B81" s="2" t="s">
        <v>30</v>
      </c>
      <c r="C81" s="4">
        <v>590</v>
      </c>
      <c r="D81" s="5" t="s">
        <v>137</v>
      </c>
      <c r="E81" s="6"/>
      <c r="F81" s="7"/>
      <c r="G81" s="8">
        <f t="shared" si="2"/>
        <v>0</v>
      </c>
      <c r="Z81" s="3">
        <v>4446</v>
      </c>
    </row>
    <row r="82" spans="1:26" ht="22.5" x14ac:dyDescent="0.25">
      <c r="A82" s="2">
        <v>72</v>
      </c>
      <c r="B82" s="2" t="s">
        <v>30</v>
      </c>
      <c r="C82" s="4">
        <v>750</v>
      </c>
      <c r="D82" s="5" t="s">
        <v>138</v>
      </c>
      <c r="E82" s="6"/>
      <c r="F82" s="7"/>
      <c r="G82" s="8">
        <f t="shared" si="2"/>
        <v>0</v>
      </c>
      <c r="Z82" s="3">
        <v>4447</v>
      </c>
    </row>
    <row r="83" spans="1:26" x14ac:dyDescent="0.25">
      <c r="A83" s="2">
        <v>73</v>
      </c>
      <c r="B83" s="2" t="s">
        <v>139</v>
      </c>
      <c r="C83" s="4">
        <v>30</v>
      </c>
      <c r="D83" s="5" t="s">
        <v>140</v>
      </c>
      <c r="E83" s="6"/>
      <c r="F83" s="7"/>
      <c r="G83" s="8">
        <f t="shared" si="2"/>
        <v>0</v>
      </c>
      <c r="Z83" s="3">
        <v>4109</v>
      </c>
    </row>
    <row r="84" spans="1:26" x14ac:dyDescent="0.25">
      <c r="A84" s="2">
        <v>74</v>
      </c>
      <c r="B84" s="2" t="s">
        <v>139</v>
      </c>
      <c r="C84" s="4">
        <v>30</v>
      </c>
      <c r="D84" s="5" t="s">
        <v>141</v>
      </c>
      <c r="E84" s="6"/>
      <c r="F84" s="7"/>
      <c r="G84" s="8">
        <f t="shared" si="2"/>
        <v>0</v>
      </c>
      <c r="Z84" s="3">
        <v>180</v>
      </c>
    </row>
    <row r="85" spans="1:26" x14ac:dyDescent="0.25">
      <c r="A85" s="2">
        <v>75</v>
      </c>
      <c r="B85" s="2" t="s">
        <v>139</v>
      </c>
      <c r="C85" s="4">
        <v>60</v>
      </c>
      <c r="D85" s="5" t="s">
        <v>142</v>
      </c>
      <c r="E85" s="6"/>
      <c r="F85" s="7"/>
      <c r="G85" s="8">
        <f t="shared" si="2"/>
        <v>0</v>
      </c>
      <c r="Z85" s="3">
        <v>404</v>
      </c>
    </row>
    <row r="86" spans="1:26" x14ac:dyDescent="0.25">
      <c r="A86" s="2">
        <v>76</v>
      </c>
      <c r="B86" s="2" t="s">
        <v>22</v>
      </c>
      <c r="C86" s="4">
        <v>150</v>
      </c>
      <c r="D86" s="5" t="s">
        <v>143</v>
      </c>
      <c r="E86" s="6"/>
      <c r="F86" s="7"/>
      <c r="G86" s="8">
        <f t="shared" si="2"/>
        <v>0</v>
      </c>
      <c r="Z86" s="3">
        <v>4448</v>
      </c>
    </row>
    <row r="87" spans="1:26" x14ac:dyDescent="0.25">
      <c r="A87" s="2">
        <v>77</v>
      </c>
      <c r="B87" s="2" t="s">
        <v>30</v>
      </c>
      <c r="C87" s="4">
        <v>220</v>
      </c>
      <c r="D87" s="5" t="s">
        <v>144</v>
      </c>
      <c r="E87" s="6"/>
      <c r="F87" s="7"/>
      <c r="G87" s="8">
        <f t="shared" si="2"/>
        <v>0</v>
      </c>
      <c r="Z87" s="3">
        <v>498</v>
      </c>
    </row>
    <row r="88" spans="1:26" x14ac:dyDescent="0.25">
      <c r="G88" s="9">
        <f>SUM(G11:G12:G13:G14:G15:G16:G17:G18:G19:G20:G21:G22:G23:G24:G25:G26:G27:G28:G29:G30:G31:G32:G33:G34:G35:G36:G37:G38:G39:G40:G41:G42:G43:G44:G45:G46:G47:G48:G49:G50:G51:G52:G53:G54:G55:G56:G57:G58:G59:G60:G61:G62:G63:G64:G65:G66:G67:G68:G69:G70:G71:G72:G73:G74:G75:G76:G77:G78:G79:G80:G81:G82:G83:G84:G85:G86:G87)</f>
        <v>0</v>
      </c>
    </row>
    <row r="90" spans="1:26" x14ac:dyDescent="0.25">
      <c r="A90" s="19" t="s">
        <v>44</v>
      </c>
      <c r="B90" s="18"/>
      <c r="C90" s="20" t="str">
        <f ca="1">M8</f>
        <v xml:space="preserve">    </v>
      </c>
      <c r="D90" s="18"/>
      <c r="E90" s="18"/>
      <c r="F90" s="18"/>
      <c r="G90" s="18"/>
    </row>
  </sheetData>
  <sheetProtection password="C703" sheet="1" objects="1" scenarios="1"/>
  <mergeCells count="6">
    <mergeCell ref="D2:G2"/>
    <mergeCell ref="D3:G3"/>
    <mergeCell ref="A7:G7"/>
    <mergeCell ref="A8:G8"/>
    <mergeCell ref="A90:B90"/>
    <mergeCell ref="C90:G9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70" workbookViewId="0"/>
  </sheetViews>
  <sheetFormatPr defaultRowHeight="15" x14ac:dyDescent="0.25"/>
  <cols>
    <col min="1" max="1" width="7.7109375" customWidth="1"/>
    <col min="2" max="2" width="6.5703125" bestFit="1" customWidth="1"/>
    <col min="3" max="3" width="9.42578125" bestFit="1" customWidth="1"/>
    <col min="4" max="4" width="26.7109375" customWidth="1"/>
    <col min="5" max="5" width="18.28515625" customWidth="1"/>
    <col min="6" max="6" width="10.28515625" bestFit="1" customWidth="1"/>
    <col min="7" max="7" width="30.7109375" customWidth="1"/>
    <col min="9" max="17" width="0" hidden="1" customWidth="1"/>
  </cols>
  <sheetData>
    <row r="1" spans="1:26" x14ac:dyDescent="0.25">
      <c r="I1" s="10" t="s">
        <v>45</v>
      </c>
      <c r="J1" s="10" t="s">
        <v>64</v>
      </c>
      <c r="K1" s="10" t="s">
        <v>72</v>
      </c>
      <c r="M1" s="10" t="str">
        <f>TEXT(I21,"000000000000,00")</f>
        <v>000000000000,00</v>
      </c>
      <c r="P1" s="10" t="str">
        <f>MID(M1,1,3)</f>
        <v>000</v>
      </c>
    </row>
    <row r="2" spans="1:26" ht="15.75" x14ac:dyDescent="0.25">
      <c r="D2" s="12" t="s">
        <v>0</v>
      </c>
      <c r="E2" s="13"/>
      <c r="F2" s="13"/>
      <c r="G2" s="13"/>
      <c r="I2" s="10" t="s">
        <v>46</v>
      </c>
      <c r="J2" s="10" t="s">
        <v>65</v>
      </c>
      <c r="K2" s="10" t="s">
        <v>73</v>
      </c>
      <c r="P2" s="10" t="str">
        <f>MID(M1,4,3)</f>
        <v>000</v>
      </c>
    </row>
    <row r="3" spans="1:26" ht="15.75" x14ac:dyDescent="0.25">
      <c r="D3" s="12" t="s">
        <v>145</v>
      </c>
      <c r="E3" s="13"/>
      <c r="F3" s="13"/>
      <c r="G3" s="13"/>
      <c r="I3" s="10" t="s">
        <v>47</v>
      </c>
      <c r="J3" s="10" t="s">
        <v>66</v>
      </c>
      <c r="K3" s="10" t="s">
        <v>74</v>
      </c>
      <c r="P3" s="10" t="str">
        <f>MID(M1,7,3)</f>
        <v>000</v>
      </c>
    </row>
    <row r="4" spans="1:26" x14ac:dyDescent="0.25">
      <c r="I4" s="10" t="s">
        <v>48</v>
      </c>
      <c r="J4" s="10" t="s">
        <v>67</v>
      </c>
      <c r="K4" s="10" t="s">
        <v>75</v>
      </c>
      <c r="P4" s="10" t="str">
        <f>MID(M1,10,3)</f>
        <v>000</v>
      </c>
    </row>
    <row r="5" spans="1:26" x14ac:dyDescent="0.25">
      <c r="I5" s="10" t="s">
        <v>49</v>
      </c>
      <c r="J5" s="10" t="s">
        <v>68</v>
      </c>
      <c r="K5" s="10" t="s">
        <v>76</v>
      </c>
      <c r="P5" s="10" t="str">
        <f>IF(VALUE(MID(M1,14,2))&gt;0,MID(M1,14,2),"000")</f>
        <v>000</v>
      </c>
    </row>
    <row r="6" spans="1:26" x14ac:dyDescent="0.25">
      <c r="I6" s="10" t="s">
        <v>50</v>
      </c>
      <c r="J6" s="10" t="s">
        <v>69</v>
      </c>
      <c r="K6" s="10" t="s">
        <v>77</v>
      </c>
    </row>
    <row r="7" spans="1:26" x14ac:dyDescent="0.25">
      <c r="A7" s="14" t="s">
        <v>2</v>
      </c>
      <c r="B7" s="13"/>
      <c r="C7" s="13"/>
      <c r="D7" s="13"/>
      <c r="E7" s="13"/>
      <c r="F7" s="13"/>
      <c r="G7" s="13"/>
      <c r="I7" s="10" t="s">
        <v>51</v>
      </c>
      <c r="J7" s="10" t="s">
        <v>70</v>
      </c>
      <c r="K7" s="10" t="s">
        <v>78</v>
      </c>
    </row>
    <row r="8" spans="1:26" x14ac:dyDescent="0.25">
      <c r="A8" s="14" t="s">
        <v>146</v>
      </c>
      <c r="B8" s="13"/>
      <c r="C8" s="13"/>
      <c r="D8" s="13"/>
      <c r="E8" s="13"/>
      <c r="F8" s="13"/>
      <c r="G8" s="13"/>
      <c r="I8" s="10" t="s">
        <v>52</v>
      </c>
      <c r="J8" s="10" t="s">
        <v>71</v>
      </c>
      <c r="K8" s="10" t="s">
        <v>79</v>
      </c>
      <c r="M8" s="10" t="str">
        <f ca="1">CONCATENATE(Q15,Q16," ",Q20,Q21," ",Q25,Q26," ",Q30,Q31," ",IF(Q36&lt;&gt;"",IF((P1+P2+P3+P4)&gt;0,CONCATENATE(" e ",Q36),Q36),""))</f>
        <v xml:space="preserve">    </v>
      </c>
    </row>
    <row r="9" spans="1:26" x14ac:dyDescent="0.25">
      <c r="I9" s="10" t="s">
        <v>53</v>
      </c>
      <c r="J9" s="10" t="s">
        <v>72</v>
      </c>
      <c r="K9" s="10" t="s">
        <v>80</v>
      </c>
    </row>
    <row r="10" spans="1:26" x14ac:dyDescent="0.25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I10" s="10" t="s">
        <v>54</v>
      </c>
    </row>
    <row r="11" spans="1:26" x14ac:dyDescent="0.25">
      <c r="A11" s="2">
        <v>1</v>
      </c>
      <c r="B11" s="2" t="s">
        <v>96</v>
      </c>
      <c r="C11" s="4">
        <v>50</v>
      </c>
      <c r="D11" s="5" t="s">
        <v>147</v>
      </c>
      <c r="E11" s="6"/>
      <c r="F11" s="7"/>
      <c r="G11" s="8">
        <f t="shared" ref="G11:G42" si="0">IFERROR(C11*F11,0)</f>
        <v>0</v>
      </c>
      <c r="I11" s="10" t="s">
        <v>55</v>
      </c>
      <c r="Z11" s="3">
        <v>1498</v>
      </c>
    </row>
    <row r="12" spans="1:26" x14ac:dyDescent="0.25">
      <c r="A12" s="2">
        <v>2</v>
      </c>
      <c r="B12" s="2" t="s">
        <v>148</v>
      </c>
      <c r="C12" s="4">
        <v>90</v>
      </c>
      <c r="D12" s="5" t="s">
        <v>149</v>
      </c>
      <c r="E12" s="6"/>
      <c r="F12" s="7"/>
      <c r="G12" s="8">
        <f t="shared" si="0"/>
        <v>0</v>
      </c>
      <c r="I12" s="10" t="s">
        <v>56</v>
      </c>
      <c r="Z12" s="3">
        <v>4449</v>
      </c>
    </row>
    <row r="13" spans="1:26" x14ac:dyDescent="0.25">
      <c r="A13" s="2">
        <v>3</v>
      </c>
      <c r="B13" s="2" t="s">
        <v>30</v>
      </c>
      <c r="C13" s="4">
        <v>145</v>
      </c>
      <c r="D13" s="5" t="s">
        <v>150</v>
      </c>
      <c r="E13" s="6"/>
      <c r="F13" s="7"/>
      <c r="G13" s="8">
        <f t="shared" si="0"/>
        <v>0</v>
      </c>
      <c r="I13" s="10" t="s">
        <v>57</v>
      </c>
      <c r="Z13" s="3">
        <v>4131</v>
      </c>
    </row>
    <row r="14" spans="1:26" x14ac:dyDescent="0.25">
      <c r="A14" s="2">
        <v>4</v>
      </c>
      <c r="B14" s="2" t="s">
        <v>148</v>
      </c>
      <c r="C14" s="4">
        <v>950</v>
      </c>
      <c r="D14" s="5" t="s">
        <v>151</v>
      </c>
      <c r="E14" s="6"/>
      <c r="F14" s="7"/>
      <c r="G14" s="8">
        <f t="shared" si="0"/>
        <v>0</v>
      </c>
      <c r="I14" s="10" t="s">
        <v>58</v>
      </c>
      <c r="L14" s="10" t="str">
        <f>P1</f>
        <v>000</v>
      </c>
      <c r="Z14" s="3">
        <v>4450</v>
      </c>
    </row>
    <row r="15" spans="1:26" x14ac:dyDescent="0.25">
      <c r="A15" s="2">
        <v>5</v>
      </c>
      <c r="B15" s="2" t="s">
        <v>30</v>
      </c>
      <c r="C15" s="4">
        <v>80</v>
      </c>
      <c r="D15" s="5" t="s">
        <v>152</v>
      </c>
      <c r="E15" s="6"/>
      <c r="F15" s="7"/>
      <c r="G15" s="8">
        <f t="shared" si="0"/>
        <v>0</v>
      </c>
      <c r="I15" s="10" t="s">
        <v>59</v>
      </c>
      <c r="L15" s="10" t="str">
        <f>MID(L14,2,2)</f>
        <v>00</v>
      </c>
      <c r="Q15" s="10" t="str">
        <f ca="1">IF(VALUE(MID(L14,1,1))&gt;0,IF(VALUE(L15)&lt;1,CONCATENATE(INDIRECT(CONCATENATE("C",MID(L14,1,1)))," bilhões"),IF(VALUE(MID(L14,1,1))=1,"Cento e ",CONCATENATE(INDIRECT(CONCATENATE("C",VALUE(MID(L14,1,1))))," e "))),"")</f>
        <v/>
      </c>
      <c r="Z15" s="3">
        <v>163</v>
      </c>
    </row>
    <row r="16" spans="1:26" x14ac:dyDescent="0.25">
      <c r="A16" s="2">
        <v>6</v>
      </c>
      <c r="B16" s="2" t="s">
        <v>30</v>
      </c>
      <c r="C16" s="4">
        <v>80</v>
      </c>
      <c r="D16" s="5" t="s">
        <v>153</v>
      </c>
      <c r="E16" s="6"/>
      <c r="F16" s="7"/>
      <c r="G16" s="8">
        <f t="shared" si="0"/>
        <v>0</v>
      </c>
      <c r="I16" s="10" t="s">
        <v>60</v>
      </c>
      <c r="L16" s="10" t="str">
        <f>IF(VALUE(L15)&gt;0,IF(VALUE(MID(L15,1,1))&lt; 2,CONCATENATE("I",VALUE(L15)),CONCATENATE("J",MID(L15,1,1)-1)),"")</f>
        <v/>
      </c>
      <c r="M16" s="10" t="str">
        <f>IF(VALUE(MID(L15,2,1))&gt;0,CONCATENATE("I",MID(L15,2,1)),"")</f>
        <v/>
      </c>
      <c r="Q16" s="10" t="str">
        <f ca="1">IF(L16&lt;&gt;"",CONCATENATE(INDIRECT(L16),IF(M16&lt;&gt;"",IF(M16&lt;&gt;L16,IF(MID(L16,1,1)&lt;&gt;MID(M16,1,1),CONCATENATE(" e ",INDIRECT(M16)),""),""),""),IF(VALUE(L14)&gt;1," Bilhões", " Bilhão")),"")</f>
        <v/>
      </c>
      <c r="Z16" s="3">
        <v>875</v>
      </c>
    </row>
    <row r="17" spans="1:26" x14ac:dyDescent="0.25">
      <c r="A17" s="2">
        <v>7</v>
      </c>
      <c r="B17" s="2" t="s">
        <v>30</v>
      </c>
      <c r="C17" s="4">
        <v>80</v>
      </c>
      <c r="D17" s="5" t="s">
        <v>154</v>
      </c>
      <c r="E17" s="6"/>
      <c r="F17" s="7"/>
      <c r="G17" s="8">
        <f t="shared" si="0"/>
        <v>0</v>
      </c>
      <c r="I17" s="10" t="s">
        <v>61</v>
      </c>
      <c r="Z17" s="3">
        <v>4451</v>
      </c>
    </row>
    <row r="18" spans="1:26" x14ac:dyDescent="0.25">
      <c r="A18" s="2">
        <v>8</v>
      </c>
      <c r="B18" s="2" t="s">
        <v>30</v>
      </c>
      <c r="C18" s="4">
        <v>80</v>
      </c>
      <c r="D18" s="5" t="s">
        <v>155</v>
      </c>
      <c r="E18" s="6"/>
      <c r="F18" s="7"/>
      <c r="G18" s="8">
        <f t="shared" si="0"/>
        <v>0</v>
      </c>
      <c r="I18" s="10" t="s">
        <v>62</v>
      </c>
      <c r="Z18" s="3">
        <v>4452</v>
      </c>
    </row>
    <row r="19" spans="1:26" x14ac:dyDescent="0.25">
      <c r="A19" s="2">
        <v>9</v>
      </c>
      <c r="B19" s="2" t="s">
        <v>30</v>
      </c>
      <c r="C19" s="4">
        <v>110</v>
      </c>
      <c r="D19" s="5" t="s">
        <v>156</v>
      </c>
      <c r="E19" s="6"/>
      <c r="F19" s="7"/>
      <c r="G19" s="8">
        <f t="shared" si="0"/>
        <v>0</v>
      </c>
      <c r="I19" s="10" t="s">
        <v>63</v>
      </c>
      <c r="L19" s="10" t="str">
        <f>P2</f>
        <v>000</v>
      </c>
      <c r="Z19" s="3">
        <v>4453</v>
      </c>
    </row>
    <row r="20" spans="1:26" x14ac:dyDescent="0.25">
      <c r="A20" s="2">
        <v>10</v>
      </c>
      <c r="B20" s="2" t="s">
        <v>30</v>
      </c>
      <c r="C20" s="4">
        <v>44</v>
      </c>
      <c r="D20" s="5" t="s">
        <v>157</v>
      </c>
      <c r="E20" s="6"/>
      <c r="F20" s="7"/>
      <c r="G20" s="8">
        <f t="shared" si="0"/>
        <v>0</v>
      </c>
      <c r="L20" s="10" t="str">
        <f>MID(L19,2,2)</f>
        <v>00</v>
      </c>
      <c r="Q20" s="10" t="str">
        <f ca="1">IF(VALUE(MID(L19,1,1))&gt;0,IF(VALUE(L20)&lt;1,CONCATENATE(INDIRECT(CONCATENATE("K",MID(L19,1,1)))," Milhões"),IF(VALUE(MID(L19,1,1))=1,"Cento e ",CONCATENATE(INDIRECT(CONCATENATE("K",VALUE(MID(L19,1,1))))," e "))),"")</f>
        <v/>
      </c>
      <c r="Z20" s="3">
        <v>1827</v>
      </c>
    </row>
    <row r="21" spans="1:26" x14ac:dyDescent="0.25">
      <c r="A21" s="2">
        <v>11</v>
      </c>
      <c r="B21" s="2" t="s">
        <v>148</v>
      </c>
      <c r="C21" s="4">
        <v>110</v>
      </c>
      <c r="D21" s="5" t="s">
        <v>158</v>
      </c>
      <c r="E21" s="6"/>
      <c r="F21" s="7"/>
      <c r="G21" s="8">
        <f t="shared" si="0"/>
        <v>0</v>
      </c>
      <c r="I21" s="11">
        <f>G78</f>
        <v>0</v>
      </c>
      <c r="L21" s="10" t="str">
        <f>IF(VALUE(L20)&gt;0,IF(VALUE(MID(L20,1,1))&lt; 2,CONCATENATE("I",VALUE(L20)),CONCATENATE("J",MID(L20,1,1)-1)),"")</f>
        <v/>
      </c>
      <c r="M21" s="10" t="str">
        <f>IF(VALUE(MID(L20,2,1))&gt;0,CONCATENATE("I",MID(L20,2,1)),"")</f>
        <v/>
      </c>
      <c r="Q21" s="10" t="str">
        <f ca="1">IF(L21&lt;&gt;"",CONCATENATE(INDIRECT(L21),IF(M21&lt;&gt;"",IF(M21&lt;&gt;L21,IF(MID(L21,1,1)&lt;&gt;MID(M21,1,1),CONCATENATE(" e ",INDIRECT(M21)),""),""),""),IF(VALUE(L19)&gt;1,IF(VALUE(L24+L25)=0," Milhões de Reais"," Milhões e"),IF(VALUE(L24+L25+L28+L30)=0," Milhão de Reais"," Milhão"))),"")</f>
        <v/>
      </c>
      <c r="Z21" s="3">
        <v>4402</v>
      </c>
    </row>
    <row r="22" spans="1:26" x14ac:dyDescent="0.25">
      <c r="A22" s="2">
        <v>12</v>
      </c>
      <c r="B22" s="2" t="s">
        <v>96</v>
      </c>
      <c r="C22" s="4">
        <v>70</v>
      </c>
      <c r="D22" s="5" t="s">
        <v>159</v>
      </c>
      <c r="E22" s="6"/>
      <c r="F22" s="7"/>
      <c r="G22" s="8">
        <f t="shared" si="0"/>
        <v>0</v>
      </c>
      <c r="Z22" s="3">
        <v>1054</v>
      </c>
    </row>
    <row r="23" spans="1:26" x14ac:dyDescent="0.25">
      <c r="A23" s="2">
        <v>13</v>
      </c>
      <c r="B23" s="2" t="s">
        <v>30</v>
      </c>
      <c r="C23" s="4">
        <v>140</v>
      </c>
      <c r="D23" s="5" t="s">
        <v>160</v>
      </c>
      <c r="E23" s="6"/>
      <c r="F23" s="7"/>
      <c r="G23" s="8">
        <f t="shared" si="0"/>
        <v>0</v>
      </c>
      <c r="Z23" s="3">
        <v>3481</v>
      </c>
    </row>
    <row r="24" spans="1:26" x14ac:dyDescent="0.25">
      <c r="A24" s="2">
        <v>14</v>
      </c>
      <c r="B24" s="2" t="s">
        <v>30</v>
      </c>
      <c r="C24" s="4">
        <v>65</v>
      </c>
      <c r="D24" s="5" t="s">
        <v>161</v>
      </c>
      <c r="E24" s="6"/>
      <c r="F24" s="7"/>
      <c r="G24" s="8">
        <f t="shared" si="0"/>
        <v>0</v>
      </c>
      <c r="L24" s="10" t="str">
        <f>P3</f>
        <v>000</v>
      </c>
      <c r="Z24" s="3">
        <v>1820</v>
      </c>
    </row>
    <row r="25" spans="1:26" x14ac:dyDescent="0.25">
      <c r="A25" s="2">
        <v>15</v>
      </c>
      <c r="B25" s="2" t="s">
        <v>30</v>
      </c>
      <c r="C25" s="4">
        <v>110</v>
      </c>
      <c r="D25" s="5" t="s">
        <v>162</v>
      </c>
      <c r="E25" s="6"/>
      <c r="F25" s="7"/>
      <c r="G25" s="8">
        <f t="shared" si="0"/>
        <v>0</v>
      </c>
      <c r="L25" s="10" t="str">
        <f>MID(L24,2,2)</f>
        <v>00</v>
      </c>
      <c r="Q25" s="10" t="str">
        <f ca="1">IF(VALUE(MID(L24,1,1))&gt;0,IF(VALUE(L25)&lt;1,CONCATENATE(INDIRECT(CONCATENATE("K",MID(L24,1,1))),IF(VALUE(L29+L30)=0," Mil Reais"," Mil e")),IF(VALUE(MID(L24,1,1))=1,"Cento e ",CONCATENATE(INDIRECT(CONCATENATE("K",VALUE(MID(L24,1,1))))," e "))),"")</f>
        <v/>
      </c>
      <c r="Z25" s="3">
        <v>1354</v>
      </c>
    </row>
    <row r="26" spans="1:26" ht="22.5" x14ac:dyDescent="0.25">
      <c r="A26" s="2">
        <v>16</v>
      </c>
      <c r="B26" s="2" t="s">
        <v>148</v>
      </c>
      <c r="C26" s="4">
        <v>513</v>
      </c>
      <c r="D26" s="5" t="s">
        <v>163</v>
      </c>
      <c r="E26" s="6"/>
      <c r="F26" s="7"/>
      <c r="G26" s="8">
        <f t="shared" si="0"/>
        <v>0</v>
      </c>
      <c r="L26" s="10" t="str">
        <f>IF(VALUE(L25)&gt;0,IF(VALUE(MID(L25,1,1))&lt; 2,CONCATENATE("I",VALUE(L25)),CONCATENATE("J",MID(L25,1,1)-1)),"")</f>
        <v/>
      </c>
      <c r="M26" s="10" t="str">
        <f>IF(VALUE(MID(L25,2,1))&gt;0,CONCATENATE("I",MID(L25,2,1)),"")</f>
        <v/>
      </c>
      <c r="Q26" s="10" t="str">
        <f ca="1">IF(L26&lt;&gt;"",CONCATENATE(INDIRECT(L26),IF(M26&lt;&gt;"",IF(M26&lt;&gt;L26,IF(MID(L26,1,1)&lt;&gt;MID(M26,1,1),CONCATENATE(" e ",INDIRECT(M26)),""),""),""),IF(VALUE(L24)&gt;1,IF(VALUE(L29+L30)=0," Mil Reais"," Mil e"),IF(VALUE(L29+L30)=0," Mil Reais"," Mil e"))),"")</f>
        <v/>
      </c>
      <c r="Z26" s="3">
        <v>146</v>
      </c>
    </row>
    <row r="27" spans="1:26" x14ac:dyDescent="0.25">
      <c r="A27" s="2">
        <v>17</v>
      </c>
      <c r="B27" s="2" t="s">
        <v>148</v>
      </c>
      <c r="C27" s="4">
        <v>150</v>
      </c>
      <c r="D27" s="5" t="s">
        <v>164</v>
      </c>
      <c r="E27" s="6"/>
      <c r="F27" s="7"/>
      <c r="G27" s="8">
        <f t="shared" si="0"/>
        <v>0</v>
      </c>
      <c r="Z27" s="3">
        <v>302</v>
      </c>
    </row>
    <row r="28" spans="1:26" x14ac:dyDescent="0.25">
      <c r="A28" s="2">
        <v>18</v>
      </c>
      <c r="B28" s="2" t="s">
        <v>30</v>
      </c>
      <c r="C28" s="4">
        <v>80</v>
      </c>
      <c r="D28" s="5" t="s">
        <v>165</v>
      </c>
      <c r="E28" s="6"/>
      <c r="F28" s="7"/>
      <c r="G28" s="8">
        <f t="shared" si="0"/>
        <v>0</v>
      </c>
      <c r="Z28" s="3">
        <v>1353</v>
      </c>
    </row>
    <row r="29" spans="1:26" x14ac:dyDescent="0.25">
      <c r="A29" s="2">
        <v>19</v>
      </c>
      <c r="B29" s="2" t="s">
        <v>30</v>
      </c>
      <c r="C29" s="4">
        <v>40</v>
      </c>
      <c r="D29" s="5" t="s">
        <v>166</v>
      </c>
      <c r="E29" s="6"/>
      <c r="F29" s="7"/>
      <c r="G29" s="8">
        <f t="shared" si="0"/>
        <v>0</v>
      </c>
      <c r="L29" s="10" t="str">
        <f>P4</f>
        <v>000</v>
      </c>
      <c r="Z29" s="3">
        <v>1822</v>
      </c>
    </row>
    <row r="30" spans="1:26" x14ac:dyDescent="0.25">
      <c r="A30" s="2">
        <v>20</v>
      </c>
      <c r="B30" s="2" t="s">
        <v>30</v>
      </c>
      <c r="C30" s="4">
        <v>77</v>
      </c>
      <c r="D30" s="5" t="s">
        <v>167</v>
      </c>
      <c r="E30" s="6"/>
      <c r="F30" s="7"/>
      <c r="G30" s="8">
        <f t="shared" si="0"/>
        <v>0</v>
      </c>
      <c r="L30" s="10" t="str">
        <f>MID(L29,2,2)</f>
        <v>00</v>
      </c>
      <c r="Q30" s="10" t="str">
        <f ca="1">IF(VALUE(MID(L29,1,1))&gt;0,IF(VALUE(L30)&lt;1,CONCATENATE(INDIRECT(CONCATENATE("K",MID(L29,1,1)))," Reais"),IF(VALUE(MID(L29,1,1))=1,"Cento e ",CONCATENATE(INDIRECT(CONCATENATE("K",VALUE(MID(L29,1,1))))," e "))),"")</f>
        <v/>
      </c>
      <c r="Z30" s="3">
        <v>662</v>
      </c>
    </row>
    <row r="31" spans="1:26" x14ac:dyDescent="0.25">
      <c r="A31" s="2">
        <v>21</v>
      </c>
      <c r="B31" s="2" t="s">
        <v>30</v>
      </c>
      <c r="C31" s="4">
        <v>110</v>
      </c>
      <c r="D31" s="5" t="s">
        <v>168</v>
      </c>
      <c r="E31" s="6"/>
      <c r="F31" s="7"/>
      <c r="G31" s="8">
        <f t="shared" si="0"/>
        <v>0</v>
      </c>
      <c r="L31" s="10" t="str">
        <f>IF(VALUE(L30)&gt;0,IF(VALUE(MID(L30,1,1))&lt; 2,CONCATENATE("I",VALUE(L30)),CONCATENATE("J",MID(L30,1,1)-1)),"")</f>
        <v/>
      </c>
      <c r="M31" s="10" t="str">
        <f>IF(VALUE(MID(L30,2,1))&gt;0,CONCATENATE("I",MID(L30,2,1)),"")</f>
        <v/>
      </c>
      <c r="Q31" s="10" t="str">
        <f ca="1">IF(L31&lt;&gt;"",CONCATENATE(INDIRECT(L31),IF(M31&lt;&gt;"",IF(M31&lt;&gt;L31,IF(MID(L31,1,1)&lt;&gt;MID(M31,1,1),CONCATENATE(" e ",INDIRECT(M31)),""),""),""),IF(VALUE(L29)&gt;1," Reais", " Real")),"")</f>
        <v/>
      </c>
      <c r="Z31" s="3">
        <v>157</v>
      </c>
    </row>
    <row r="32" spans="1:26" x14ac:dyDescent="0.25">
      <c r="A32" s="2">
        <v>22</v>
      </c>
      <c r="B32" s="2" t="s">
        <v>30</v>
      </c>
      <c r="C32" s="4">
        <v>590</v>
      </c>
      <c r="D32" s="5" t="s">
        <v>169</v>
      </c>
      <c r="E32" s="6"/>
      <c r="F32" s="7"/>
      <c r="G32" s="8">
        <f t="shared" si="0"/>
        <v>0</v>
      </c>
      <c r="Z32" s="3">
        <v>1816</v>
      </c>
    </row>
    <row r="33" spans="1:26" x14ac:dyDescent="0.25">
      <c r="A33" s="2">
        <v>23</v>
      </c>
      <c r="B33" s="2" t="s">
        <v>30</v>
      </c>
      <c r="C33" s="4">
        <v>190</v>
      </c>
      <c r="D33" s="5" t="s">
        <v>170</v>
      </c>
      <c r="E33" s="6"/>
      <c r="F33" s="7"/>
      <c r="G33" s="8">
        <f t="shared" si="0"/>
        <v>0</v>
      </c>
      <c r="Z33" s="3">
        <v>1828</v>
      </c>
    </row>
    <row r="34" spans="1:26" x14ac:dyDescent="0.25">
      <c r="A34" s="2">
        <v>24</v>
      </c>
      <c r="B34" s="2" t="s">
        <v>30</v>
      </c>
      <c r="C34" s="4">
        <v>62</v>
      </c>
      <c r="D34" s="5" t="s">
        <v>171</v>
      </c>
      <c r="E34" s="6"/>
      <c r="F34" s="7"/>
      <c r="G34" s="8">
        <f t="shared" si="0"/>
        <v>0</v>
      </c>
      <c r="Z34" s="3">
        <v>1809</v>
      </c>
    </row>
    <row r="35" spans="1:26" x14ac:dyDescent="0.25">
      <c r="A35" s="2">
        <v>25</v>
      </c>
      <c r="B35" s="2" t="s">
        <v>30</v>
      </c>
      <c r="C35" s="4">
        <v>40</v>
      </c>
      <c r="D35" s="5" t="s">
        <v>172</v>
      </c>
      <c r="E35" s="6"/>
      <c r="F35" s="7"/>
      <c r="G35" s="8">
        <f t="shared" si="0"/>
        <v>0</v>
      </c>
      <c r="L35" s="10" t="str">
        <f>P5</f>
        <v>000</v>
      </c>
      <c r="Z35" s="3">
        <v>2701</v>
      </c>
    </row>
    <row r="36" spans="1:26" x14ac:dyDescent="0.25">
      <c r="A36" s="2">
        <v>26</v>
      </c>
      <c r="B36" s="2" t="s">
        <v>30</v>
      </c>
      <c r="C36" s="4">
        <v>650</v>
      </c>
      <c r="D36" s="5" t="s">
        <v>173</v>
      </c>
      <c r="E36" s="6"/>
      <c r="F36" s="7"/>
      <c r="G36" s="8">
        <f t="shared" si="0"/>
        <v>0</v>
      </c>
      <c r="L36" s="10" t="str">
        <f>IF(L35&lt;&gt;"",IF(VALUE(L35)&gt;0,IF(VALUE(MID(L35,1,1))&lt; 2,CONCATENATE("I",VALUE(L35)),CONCATENATE("J",MID(L35,1,1)-1)),""),"")</f>
        <v/>
      </c>
      <c r="M36" s="10" t="str">
        <f>IF(VALUE(MID(L35,2,1))&gt;0,CONCATENATE("I",MID(L35,2,1)),"")</f>
        <v/>
      </c>
      <c r="Q36" s="10" t="str">
        <f ca="1">IF(L36&lt;&gt;"",CONCATENATE(INDIRECT(L36),IF(M36&lt;&gt;"",IF(M36&lt;&gt;L36,IF(MID(L36,1,1)&lt;&gt;MID(M36,1,1),CONCATENATE(" e ",INDIRECT(M36)),""),""),""),IF(VALUE(L35)&gt;1," Centavos"," Centavo")),"")</f>
        <v/>
      </c>
      <c r="Z36" s="3">
        <v>252</v>
      </c>
    </row>
    <row r="37" spans="1:26" x14ac:dyDescent="0.25">
      <c r="A37" s="2">
        <v>27</v>
      </c>
      <c r="B37" s="2" t="s">
        <v>30</v>
      </c>
      <c r="C37" s="4">
        <v>23</v>
      </c>
      <c r="D37" s="5" t="s">
        <v>174</v>
      </c>
      <c r="E37" s="6"/>
      <c r="F37" s="7"/>
      <c r="G37" s="8">
        <f t="shared" si="0"/>
        <v>0</v>
      </c>
      <c r="Z37" s="3">
        <v>4454</v>
      </c>
    </row>
    <row r="38" spans="1:26" ht="22.5" x14ac:dyDescent="0.25">
      <c r="A38" s="2">
        <v>28</v>
      </c>
      <c r="B38" s="2" t="s">
        <v>175</v>
      </c>
      <c r="C38" s="4">
        <v>220</v>
      </c>
      <c r="D38" s="5" t="s">
        <v>176</v>
      </c>
      <c r="E38" s="6"/>
      <c r="F38" s="7"/>
      <c r="G38" s="8">
        <f t="shared" si="0"/>
        <v>0</v>
      </c>
      <c r="Z38" s="3">
        <v>1824</v>
      </c>
    </row>
    <row r="39" spans="1:26" ht="22.5" x14ac:dyDescent="0.25">
      <c r="A39" s="2">
        <v>29</v>
      </c>
      <c r="B39" s="2" t="s">
        <v>175</v>
      </c>
      <c r="C39" s="4">
        <v>120</v>
      </c>
      <c r="D39" s="5" t="s">
        <v>177</v>
      </c>
      <c r="E39" s="6"/>
      <c r="F39" s="7"/>
      <c r="G39" s="8">
        <f t="shared" si="0"/>
        <v>0</v>
      </c>
      <c r="Z39" s="3">
        <v>1826</v>
      </c>
    </row>
    <row r="40" spans="1:26" ht="22.5" x14ac:dyDescent="0.25">
      <c r="A40" s="2">
        <v>30</v>
      </c>
      <c r="B40" s="2" t="s">
        <v>175</v>
      </c>
      <c r="C40" s="4">
        <v>270</v>
      </c>
      <c r="D40" s="5" t="s">
        <v>178</v>
      </c>
      <c r="E40" s="6"/>
      <c r="F40" s="7"/>
      <c r="G40" s="8">
        <f t="shared" si="0"/>
        <v>0</v>
      </c>
      <c r="Z40" s="3">
        <v>1825</v>
      </c>
    </row>
    <row r="41" spans="1:26" ht="22.5" x14ac:dyDescent="0.25">
      <c r="A41" s="2">
        <v>31</v>
      </c>
      <c r="B41" s="2" t="s">
        <v>175</v>
      </c>
      <c r="C41" s="4">
        <v>170</v>
      </c>
      <c r="D41" s="5" t="s">
        <v>179</v>
      </c>
      <c r="E41" s="6"/>
      <c r="F41" s="7"/>
      <c r="G41" s="8">
        <f t="shared" si="0"/>
        <v>0</v>
      </c>
      <c r="Z41" s="3">
        <v>1823</v>
      </c>
    </row>
    <row r="42" spans="1:26" ht="22.5" x14ac:dyDescent="0.25">
      <c r="A42" s="2">
        <v>32</v>
      </c>
      <c r="B42" s="2" t="s">
        <v>30</v>
      </c>
      <c r="C42" s="4">
        <v>120</v>
      </c>
      <c r="D42" s="5" t="s">
        <v>180</v>
      </c>
      <c r="E42" s="6"/>
      <c r="F42" s="7"/>
      <c r="G42" s="8">
        <f t="shared" si="0"/>
        <v>0</v>
      </c>
      <c r="Z42" s="3">
        <v>4455</v>
      </c>
    </row>
    <row r="43" spans="1:26" x14ac:dyDescent="0.25">
      <c r="A43" s="2">
        <v>33</v>
      </c>
      <c r="B43" s="2" t="s">
        <v>30</v>
      </c>
      <c r="C43" s="4">
        <v>52</v>
      </c>
      <c r="D43" s="5" t="s">
        <v>181</v>
      </c>
      <c r="E43" s="6"/>
      <c r="F43" s="7"/>
      <c r="G43" s="8">
        <f t="shared" ref="G43:G74" si="1">IFERROR(C43*F43,0)</f>
        <v>0</v>
      </c>
      <c r="Z43" s="3">
        <v>4456</v>
      </c>
    </row>
    <row r="44" spans="1:26" ht="22.5" x14ac:dyDescent="0.25">
      <c r="A44" s="2">
        <v>34</v>
      </c>
      <c r="B44" s="2" t="s">
        <v>30</v>
      </c>
      <c r="C44" s="4">
        <v>110</v>
      </c>
      <c r="D44" s="5" t="s">
        <v>182</v>
      </c>
      <c r="E44" s="6"/>
      <c r="F44" s="7"/>
      <c r="G44" s="8">
        <f t="shared" si="1"/>
        <v>0</v>
      </c>
      <c r="Z44" s="3">
        <v>151</v>
      </c>
    </row>
    <row r="45" spans="1:26" x14ac:dyDescent="0.25">
      <c r="A45" s="2">
        <v>35</v>
      </c>
      <c r="B45" s="2" t="s">
        <v>30</v>
      </c>
      <c r="C45" s="4">
        <v>95</v>
      </c>
      <c r="D45" s="5" t="s">
        <v>183</v>
      </c>
      <c r="E45" s="6"/>
      <c r="F45" s="7"/>
      <c r="G45" s="8">
        <f t="shared" si="1"/>
        <v>0</v>
      </c>
      <c r="Z45" s="3">
        <v>4457</v>
      </c>
    </row>
    <row r="46" spans="1:26" x14ac:dyDescent="0.25">
      <c r="A46" s="2">
        <v>36</v>
      </c>
      <c r="B46" s="2" t="s">
        <v>30</v>
      </c>
      <c r="C46" s="4">
        <v>320</v>
      </c>
      <c r="D46" s="5" t="s">
        <v>184</v>
      </c>
      <c r="E46" s="6"/>
      <c r="F46" s="7"/>
      <c r="G46" s="8">
        <f t="shared" si="1"/>
        <v>0</v>
      </c>
      <c r="Z46" s="3">
        <v>4458</v>
      </c>
    </row>
    <row r="47" spans="1:26" ht="22.5" x14ac:dyDescent="0.25">
      <c r="A47" s="2">
        <v>37</v>
      </c>
      <c r="B47" s="2" t="s">
        <v>139</v>
      </c>
      <c r="C47" s="4">
        <v>290</v>
      </c>
      <c r="D47" s="5" t="s">
        <v>185</v>
      </c>
      <c r="E47" s="6"/>
      <c r="F47" s="7"/>
      <c r="G47" s="8">
        <f t="shared" si="1"/>
        <v>0</v>
      </c>
      <c r="Z47" s="3">
        <v>156</v>
      </c>
    </row>
    <row r="48" spans="1:26" x14ac:dyDescent="0.25">
      <c r="A48" s="2">
        <v>38</v>
      </c>
      <c r="B48" s="2" t="s">
        <v>148</v>
      </c>
      <c r="C48" s="4">
        <v>200</v>
      </c>
      <c r="D48" s="5" t="s">
        <v>186</v>
      </c>
      <c r="E48" s="6"/>
      <c r="F48" s="7"/>
      <c r="G48" s="8">
        <f t="shared" si="1"/>
        <v>0</v>
      </c>
      <c r="Z48" s="3">
        <v>137</v>
      </c>
    </row>
    <row r="49" spans="1:26" x14ac:dyDescent="0.25">
      <c r="A49" s="2">
        <v>39</v>
      </c>
      <c r="B49" s="2" t="s">
        <v>30</v>
      </c>
      <c r="C49" s="4">
        <v>91</v>
      </c>
      <c r="D49" s="5" t="s">
        <v>187</v>
      </c>
      <c r="E49" s="6"/>
      <c r="F49" s="7"/>
      <c r="G49" s="8">
        <f t="shared" si="1"/>
        <v>0</v>
      </c>
      <c r="Z49" s="3">
        <v>4459</v>
      </c>
    </row>
    <row r="50" spans="1:26" x14ac:dyDescent="0.25">
      <c r="A50" s="2">
        <v>40</v>
      </c>
      <c r="B50" s="2" t="s">
        <v>30</v>
      </c>
      <c r="C50" s="4">
        <v>1000</v>
      </c>
      <c r="D50" s="5" t="s">
        <v>188</v>
      </c>
      <c r="E50" s="6"/>
      <c r="F50" s="7"/>
      <c r="G50" s="8">
        <f t="shared" si="1"/>
        <v>0</v>
      </c>
      <c r="Z50" s="3">
        <v>255</v>
      </c>
    </row>
    <row r="51" spans="1:26" x14ac:dyDescent="0.25">
      <c r="A51" s="2">
        <v>41</v>
      </c>
      <c r="B51" s="2" t="s">
        <v>30</v>
      </c>
      <c r="C51" s="4">
        <v>165</v>
      </c>
      <c r="D51" s="5" t="s">
        <v>189</v>
      </c>
      <c r="E51" s="6"/>
      <c r="F51" s="7"/>
      <c r="G51" s="8">
        <f t="shared" si="1"/>
        <v>0</v>
      </c>
      <c r="Z51" s="3">
        <v>87</v>
      </c>
    </row>
    <row r="52" spans="1:26" ht="22.5" x14ac:dyDescent="0.25">
      <c r="A52" s="2">
        <v>42</v>
      </c>
      <c r="B52" s="2" t="s">
        <v>190</v>
      </c>
      <c r="C52" s="4">
        <v>280</v>
      </c>
      <c r="D52" s="5" t="s">
        <v>191</v>
      </c>
      <c r="E52" s="6"/>
      <c r="F52" s="7"/>
      <c r="G52" s="8">
        <f t="shared" si="1"/>
        <v>0</v>
      </c>
      <c r="Z52" s="3">
        <v>117</v>
      </c>
    </row>
    <row r="53" spans="1:26" x14ac:dyDescent="0.25">
      <c r="A53" s="2">
        <v>43</v>
      </c>
      <c r="B53" s="2" t="s">
        <v>30</v>
      </c>
      <c r="C53" s="4">
        <v>45</v>
      </c>
      <c r="D53" s="5" t="s">
        <v>192</v>
      </c>
      <c r="E53" s="6"/>
      <c r="F53" s="7"/>
      <c r="G53" s="8">
        <f t="shared" si="1"/>
        <v>0</v>
      </c>
      <c r="Z53" s="3">
        <v>1821</v>
      </c>
    </row>
    <row r="54" spans="1:26" ht="22.5" x14ac:dyDescent="0.25">
      <c r="A54" s="2">
        <v>44</v>
      </c>
      <c r="B54" s="2" t="s">
        <v>148</v>
      </c>
      <c r="C54" s="4">
        <v>140</v>
      </c>
      <c r="D54" s="5" t="s">
        <v>193</v>
      </c>
      <c r="E54" s="6"/>
      <c r="F54" s="7"/>
      <c r="G54" s="8">
        <f t="shared" si="1"/>
        <v>0</v>
      </c>
      <c r="Z54" s="3">
        <v>4052</v>
      </c>
    </row>
    <row r="55" spans="1:26" x14ac:dyDescent="0.25">
      <c r="A55" s="2">
        <v>45</v>
      </c>
      <c r="B55" s="2" t="s">
        <v>30</v>
      </c>
      <c r="C55" s="4">
        <v>375</v>
      </c>
      <c r="D55" s="5" t="s">
        <v>194</v>
      </c>
      <c r="E55" s="6"/>
      <c r="F55" s="7"/>
      <c r="G55" s="8">
        <f t="shared" si="1"/>
        <v>0</v>
      </c>
      <c r="Z55" s="3">
        <v>1811</v>
      </c>
    </row>
    <row r="56" spans="1:26" x14ac:dyDescent="0.25">
      <c r="A56" s="2">
        <v>46</v>
      </c>
      <c r="B56" s="2" t="s">
        <v>30</v>
      </c>
      <c r="C56" s="4">
        <v>130</v>
      </c>
      <c r="D56" s="5" t="s">
        <v>195</v>
      </c>
      <c r="E56" s="6"/>
      <c r="F56" s="7"/>
      <c r="G56" s="8">
        <f t="shared" si="1"/>
        <v>0</v>
      </c>
      <c r="Z56" s="3">
        <v>881</v>
      </c>
    </row>
    <row r="57" spans="1:26" x14ac:dyDescent="0.25">
      <c r="A57" s="2">
        <v>47</v>
      </c>
      <c r="B57" s="2" t="s">
        <v>196</v>
      </c>
      <c r="C57" s="4">
        <v>115</v>
      </c>
      <c r="D57" s="5" t="s">
        <v>197</v>
      </c>
      <c r="E57" s="6"/>
      <c r="F57" s="7"/>
      <c r="G57" s="8">
        <f t="shared" si="1"/>
        <v>0</v>
      </c>
      <c r="Z57" s="3">
        <v>251</v>
      </c>
    </row>
    <row r="58" spans="1:26" x14ac:dyDescent="0.25">
      <c r="A58" s="2">
        <v>48</v>
      </c>
      <c r="B58" s="2" t="s">
        <v>30</v>
      </c>
      <c r="C58" s="4">
        <v>190</v>
      </c>
      <c r="D58" s="5" t="s">
        <v>198</v>
      </c>
      <c r="E58" s="6"/>
      <c r="F58" s="7"/>
      <c r="G58" s="8">
        <f t="shared" si="1"/>
        <v>0</v>
      </c>
      <c r="Z58" s="3">
        <v>4460</v>
      </c>
    </row>
    <row r="59" spans="1:26" x14ac:dyDescent="0.25">
      <c r="A59" s="2">
        <v>49</v>
      </c>
      <c r="B59" s="2" t="s">
        <v>30</v>
      </c>
      <c r="C59" s="4">
        <v>670</v>
      </c>
      <c r="D59" s="5" t="s">
        <v>199</v>
      </c>
      <c r="E59" s="6"/>
      <c r="F59" s="7"/>
      <c r="G59" s="8">
        <f t="shared" si="1"/>
        <v>0</v>
      </c>
      <c r="Z59" s="3">
        <v>596</v>
      </c>
    </row>
    <row r="60" spans="1:26" x14ac:dyDescent="0.25">
      <c r="A60" s="2">
        <v>50</v>
      </c>
      <c r="B60" s="2" t="s">
        <v>30</v>
      </c>
      <c r="C60" s="4">
        <v>3900</v>
      </c>
      <c r="D60" s="5" t="s">
        <v>200</v>
      </c>
      <c r="E60" s="6"/>
      <c r="F60" s="7"/>
      <c r="G60" s="8">
        <f t="shared" si="1"/>
        <v>0</v>
      </c>
      <c r="Z60" s="3">
        <v>81</v>
      </c>
    </row>
    <row r="61" spans="1:26" x14ac:dyDescent="0.25">
      <c r="A61" s="2">
        <v>51</v>
      </c>
      <c r="B61" s="2" t="s">
        <v>30</v>
      </c>
      <c r="C61" s="4">
        <v>1750</v>
      </c>
      <c r="D61" s="5" t="s">
        <v>201</v>
      </c>
      <c r="E61" s="6"/>
      <c r="F61" s="7"/>
      <c r="G61" s="8">
        <f t="shared" si="1"/>
        <v>0</v>
      </c>
      <c r="Z61" s="3">
        <v>661</v>
      </c>
    </row>
    <row r="62" spans="1:26" x14ac:dyDescent="0.25">
      <c r="A62" s="2">
        <v>52</v>
      </c>
      <c r="B62" s="2" t="s">
        <v>202</v>
      </c>
      <c r="C62" s="4">
        <v>2500</v>
      </c>
      <c r="D62" s="5" t="s">
        <v>203</v>
      </c>
      <c r="E62" s="6"/>
      <c r="F62" s="7"/>
      <c r="G62" s="8">
        <f t="shared" si="1"/>
        <v>0</v>
      </c>
      <c r="Z62" s="3">
        <v>597</v>
      </c>
    </row>
    <row r="63" spans="1:26" x14ac:dyDescent="0.25">
      <c r="A63" s="2">
        <v>53</v>
      </c>
      <c r="B63" s="2" t="s">
        <v>30</v>
      </c>
      <c r="C63" s="4">
        <v>75</v>
      </c>
      <c r="D63" s="5" t="s">
        <v>204</v>
      </c>
      <c r="E63" s="6"/>
      <c r="F63" s="7"/>
      <c r="G63" s="8">
        <f t="shared" si="1"/>
        <v>0</v>
      </c>
      <c r="Z63" s="3">
        <v>1818</v>
      </c>
    </row>
    <row r="64" spans="1:26" x14ac:dyDescent="0.25">
      <c r="A64" s="2">
        <v>54</v>
      </c>
      <c r="B64" s="2" t="s">
        <v>30</v>
      </c>
      <c r="C64" s="4">
        <v>35</v>
      </c>
      <c r="D64" s="5" t="s">
        <v>205</v>
      </c>
      <c r="E64" s="6"/>
      <c r="F64" s="7"/>
      <c r="G64" s="8">
        <f t="shared" si="1"/>
        <v>0</v>
      </c>
      <c r="Z64" s="3">
        <v>4461</v>
      </c>
    </row>
    <row r="65" spans="1:26" x14ac:dyDescent="0.25">
      <c r="A65" s="2">
        <v>55</v>
      </c>
      <c r="B65" s="2" t="s">
        <v>30</v>
      </c>
      <c r="C65" s="4">
        <v>40</v>
      </c>
      <c r="D65" s="5" t="s">
        <v>206</v>
      </c>
      <c r="E65" s="6"/>
      <c r="F65" s="7"/>
      <c r="G65" s="8">
        <f t="shared" si="1"/>
        <v>0</v>
      </c>
      <c r="Z65" s="3">
        <v>4462</v>
      </c>
    </row>
    <row r="66" spans="1:26" x14ac:dyDescent="0.25">
      <c r="A66" s="2">
        <v>56</v>
      </c>
      <c r="B66" s="2" t="s">
        <v>30</v>
      </c>
      <c r="C66" s="4">
        <v>55</v>
      </c>
      <c r="D66" s="5" t="s">
        <v>207</v>
      </c>
      <c r="E66" s="6"/>
      <c r="F66" s="7"/>
      <c r="G66" s="8">
        <f t="shared" si="1"/>
        <v>0</v>
      </c>
      <c r="Z66" s="3">
        <v>4463</v>
      </c>
    </row>
    <row r="67" spans="1:26" ht="22.5" x14ac:dyDescent="0.25">
      <c r="A67" s="2">
        <v>57</v>
      </c>
      <c r="B67" s="2" t="s">
        <v>30</v>
      </c>
      <c r="C67" s="4">
        <v>575</v>
      </c>
      <c r="D67" s="5" t="s">
        <v>208</v>
      </c>
      <c r="E67" s="6"/>
      <c r="F67" s="7"/>
      <c r="G67" s="8">
        <f t="shared" si="1"/>
        <v>0</v>
      </c>
      <c r="Z67" s="3">
        <v>1814</v>
      </c>
    </row>
    <row r="68" spans="1:26" x14ac:dyDescent="0.25">
      <c r="A68" s="2">
        <v>58</v>
      </c>
      <c r="B68" s="2" t="s">
        <v>30</v>
      </c>
      <c r="C68" s="4">
        <v>200</v>
      </c>
      <c r="D68" s="5" t="s">
        <v>209</v>
      </c>
      <c r="E68" s="6"/>
      <c r="F68" s="7"/>
      <c r="G68" s="8">
        <f t="shared" si="1"/>
        <v>0</v>
      </c>
      <c r="Z68" s="3">
        <v>159</v>
      </c>
    </row>
    <row r="69" spans="1:26" x14ac:dyDescent="0.25">
      <c r="A69" s="2">
        <v>59</v>
      </c>
      <c r="B69" s="2" t="s">
        <v>30</v>
      </c>
      <c r="C69" s="4">
        <v>90</v>
      </c>
      <c r="D69" s="5" t="s">
        <v>210</v>
      </c>
      <c r="E69" s="6"/>
      <c r="F69" s="7"/>
      <c r="G69" s="8">
        <f t="shared" si="1"/>
        <v>0</v>
      </c>
      <c r="Z69" s="3">
        <v>445</v>
      </c>
    </row>
    <row r="70" spans="1:26" x14ac:dyDescent="0.25">
      <c r="A70" s="2">
        <v>60</v>
      </c>
      <c r="B70" s="2" t="s">
        <v>30</v>
      </c>
      <c r="C70" s="4">
        <v>100</v>
      </c>
      <c r="D70" s="5" t="s">
        <v>211</v>
      </c>
      <c r="E70" s="6"/>
      <c r="F70" s="7"/>
      <c r="G70" s="8">
        <f t="shared" si="1"/>
        <v>0</v>
      </c>
      <c r="Z70" s="3">
        <v>154</v>
      </c>
    </row>
    <row r="71" spans="1:26" x14ac:dyDescent="0.25">
      <c r="A71" s="2">
        <v>61</v>
      </c>
      <c r="B71" s="2" t="s">
        <v>30</v>
      </c>
      <c r="C71" s="4">
        <v>145</v>
      </c>
      <c r="D71" s="5" t="s">
        <v>212</v>
      </c>
      <c r="E71" s="6"/>
      <c r="F71" s="7"/>
      <c r="G71" s="8">
        <f t="shared" si="1"/>
        <v>0</v>
      </c>
      <c r="Z71" s="3">
        <v>2896</v>
      </c>
    </row>
    <row r="72" spans="1:26" x14ac:dyDescent="0.25">
      <c r="A72" s="2">
        <v>62</v>
      </c>
      <c r="B72" s="2" t="s">
        <v>30</v>
      </c>
      <c r="C72" s="4">
        <v>300</v>
      </c>
      <c r="D72" s="5" t="s">
        <v>213</v>
      </c>
      <c r="E72" s="6"/>
      <c r="F72" s="7"/>
      <c r="G72" s="8">
        <f t="shared" si="1"/>
        <v>0</v>
      </c>
      <c r="Z72" s="3">
        <v>153</v>
      </c>
    </row>
    <row r="73" spans="1:26" x14ac:dyDescent="0.25">
      <c r="A73" s="2">
        <v>63</v>
      </c>
      <c r="B73" s="2" t="s">
        <v>30</v>
      </c>
      <c r="C73" s="4">
        <v>210</v>
      </c>
      <c r="D73" s="5" t="s">
        <v>214</v>
      </c>
      <c r="E73" s="6"/>
      <c r="F73" s="7"/>
      <c r="G73" s="8">
        <f t="shared" si="1"/>
        <v>0</v>
      </c>
      <c r="Z73" s="3">
        <v>501</v>
      </c>
    </row>
    <row r="74" spans="1:26" x14ac:dyDescent="0.25">
      <c r="A74" s="2">
        <v>64</v>
      </c>
      <c r="B74" s="2" t="s">
        <v>30</v>
      </c>
      <c r="C74" s="4">
        <v>95</v>
      </c>
      <c r="D74" s="5" t="s">
        <v>215</v>
      </c>
      <c r="E74" s="6"/>
      <c r="F74" s="7"/>
      <c r="G74" s="8">
        <f t="shared" si="1"/>
        <v>0</v>
      </c>
      <c r="Z74" s="3">
        <v>927</v>
      </c>
    </row>
    <row r="75" spans="1:26" x14ac:dyDescent="0.25">
      <c r="A75" s="2">
        <v>65</v>
      </c>
      <c r="B75" s="2" t="s">
        <v>30</v>
      </c>
      <c r="C75" s="4">
        <v>70</v>
      </c>
      <c r="D75" s="5" t="s">
        <v>216</v>
      </c>
      <c r="E75" s="6"/>
      <c r="F75" s="7"/>
      <c r="G75" s="8">
        <f t="shared" ref="G75:G77" si="2">IFERROR(C75*F75,0)</f>
        <v>0</v>
      </c>
      <c r="Z75" s="3">
        <v>4059</v>
      </c>
    </row>
    <row r="76" spans="1:26" x14ac:dyDescent="0.25">
      <c r="A76" s="2">
        <v>66</v>
      </c>
      <c r="B76" s="2" t="s">
        <v>30</v>
      </c>
      <c r="C76" s="4">
        <v>100</v>
      </c>
      <c r="D76" s="5" t="s">
        <v>217</v>
      </c>
      <c r="E76" s="6"/>
      <c r="F76" s="7"/>
      <c r="G76" s="8">
        <f t="shared" si="2"/>
        <v>0</v>
      </c>
      <c r="Z76" s="3">
        <v>2897</v>
      </c>
    </row>
    <row r="77" spans="1:26" x14ac:dyDescent="0.25">
      <c r="A77" s="2">
        <v>67</v>
      </c>
      <c r="B77" s="2" t="s">
        <v>30</v>
      </c>
      <c r="C77" s="4">
        <v>73</v>
      </c>
      <c r="D77" s="5" t="s">
        <v>218</v>
      </c>
      <c r="E77" s="6"/>
      <c r="F77" s="7"/>
      <c r="G77" s="8">
        <f t="shared" si="2"/>
        <v>0</v>
      </c>
      <c r="Z77" s="3">
        <v>4464</v>
      </c>
    </row>
    <row r="78" spans="1:26" x14ac:dyDescent="0.25">
      <c r="G78" s="9">
        <f>SUM(G11:G12:G13:G14:G15:G16:G17:G18:G19:G20:G21:G22:G23:G24:G25:G26:G27:G28:G29:G30:G31:G32:G33:G34:G35:G36:G37:G38:G39:G40:G41:G42:G43:G44:G45:G46:G47:G48:G49:G50:G51:G52:G53:G54:G55:G56:G57:G58:G59:G60:G61:G62:G63:G64:G65:G66:G67:G68:G69:G70:G71:G72:G73:G74:G75:G76:G77)</f>
        <v>0</v>
      </c>
    </row>
    <row r="80" spans="1:26" x14ac:dyDescent="0.25">
      <c r="A80" s="19" t="s">
        <v>44</v>
      </c>
      <c r="B80" s="18"/>
      <c r="C80" s="20" t="str">
        <f ca="1">M8</f>
        <v xml:space="preserve">    </v>
      </c>
      <c r="D80" s="18"/>
      <c r="E80" s="18"/>
      <c r="F80" s="18"/>
      <c r="G80" s="18"/>
    </row>
  </sheetData>
  <sheetProtection password="C703" sheet="1" objects="1" scenarios="1"/>
  <mergeCells count="6">
    <mergeCell ref="D2:G2"/>
    <mergeCell ref="D3:G3"/>
    <mergeCell ref="A7:G7"/>
    <mergeCell ref="A8:G8"/>
    <mergeCell ref="A80:B80"/>
    <mergeCell ref="C80:G8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showGridLines="0" tabSelected="1" topLeftCell="A5" workbookViewId="0">
      <selection activeCell="R13" sqref="R13"/>
    </sheetView>
  </sheetViews>
  <sheetFormatPr defaultRowHeight="15" x14ac:dyDescent="0.25"/>
  <cols>
    <col min="1" max="1" width="7.7109375" customWidth="1"/>
    <col min="2" max="2" width="6.5703125" bestFit="1" customWidth="1"/>
    <col min="3" max="3" width="8.7109375" bestFit="1" customWidth="1"/>
    <col min="4" max="4" width="26.7109375" customWidth="1"/>
    <col min="5" max="5" width="18.28515625" customWidth="1"/>
    <col min="6" max="6" width="10.28515625" bestFit="1" customWidth="1"/>
    <col min="7" max="7" width="30.7109375" customWidth="1"/>
    <col min="9" max="17" width="0" hidden="1" customWidth="1"/>
  </cols>
  <sheetData>
    <row r="1" spans="1:26" x14ac:dyDescent="0.25">
      <c r="I1" s="10" t="s">
        <v>45</v>
      </c>
      <c r="J1" s="10" t="s">
        <v>64</v>
      </c>
      <c r="K1" s="10" t="s">
        <v>72</v>
      </c>
      <c r="M1" s="10" t="str">
        <f>TEXT(I21,"000000000000,00")</f>
        <v>000000000000,00</v>
      </c>
      <c r="P1" s="10" t="str">
        <f>MID(M1,1,3)</f>
        <v>000</v>
      </c>
    </row>
    <row r="2" spans="1:26" ht="15.75" x14ac:dyDescent="0.25">
      <c r="D2" s="12" t="s">
        <v>0</v>
      </c>
      <c r="E2" s="13"/>
      <c r="F2" s="13"/>
      <c r="G2" s="13"/>
      <c r="I2" s="10" t="s">
        <v>46</v>
      </c>
      <c r="J2" s="10" t="s">
        <v>65</v>
      </c>
      <c r="K2" s="10" t="s">
        <v>73</v>
      </c>
      <c r="P2" s="10" t="str">
        <f>MID(M1,4,3)</f>
        <v>000</v>
      </c>
    </row>
    <row r="3" spans="1:26" ht="15.75" x14ac:dyDescent="0.25">
      <c r="D3" s="12" t="s">
        <v>219</v>
      </c>
      <c r="E3" s="13"/>
      <c r="F3" s="13"/>
      <c r="G3" s="13"/>
      <c r="I3" s="10" t="s">
        <v>47</v>
      </c>
      <c r="J3" s="10" t="s">
        <v>66</v>
      </c>
      <c r="K3" s="10" t="s">
        <v>74</v>
      </c>
      <c r="P3" s="10" t="str">
        <f>MID(M1,7,3)</f>
        <v>000</v>
      </c>
    </row>
    <row r="4" spans="1:26" x14ac:dyDescent="0.25">
      <c r="I4" s="10" t="s">
        <v>48</v>
      </c>
      <c r="J4" s="10" t="s">
        <v>67</v>
      </c>
      <c r="K4" s="10" t="s">
        <v>75</v>
      </c>
      <c r="P4" s="10" t="str">
        <f>MID(M1,10,3)</f>
        <v>000</v>
      </c>
    </row>
    <row r="5" spans="1:26" x14ac:dyDescent="0.25">
      <c r="I5" s="10" t="s">
        <v>49</v>
      </c>
      <c r="J5" s="10" t="s">
        <v>68</v>
      </c>
      <c r="K5" s="10" t="s">
        <v>76</v>
      </c>
      <c r="P5" s="10" t="str">
        <f>IF(VALUE(MID(M1,14,2))&gt;0,MID(M1,14,2),"000")</f>
        <v>000</v>
      </c>
    </row>
    <row r="6" spans="1:26" x14ac:dyDescent="0.25">
      <c r="I6" s="10" t="s">
        <v>50</v>
      </c>
      <c r="J6" s="10" t="s">
        <v>69</v>
      </c>
      <c r="K6" s="10" t="s">
        <v>77</v>
      </c>
    </row>
    <row r="7" spans="1:26" x14ac:dyDescent="0.25">
      <c r="A7" s="14" t="s">
        <v>2</v>
      </c>
      <c r="B7" s="13"/>
      <c r="C7" s="13"/>
      <c r="D7" s="13"/>
      <c r="E7" s="13"/>
      <c r="F7" s="13"/>
      <c r="G7" s="13"/>
      <c r="I7" s="10" t="s">
        <v>51</v>
      </c>
      <c r="J7" s="10" t="s">
        <v>70</v>
      </c>
      <c r="K7" s="10" t="s">
        <v>78</v>
      </c>
    </row>
    <row r="8" spans="1:26" x14ac:dyDescent="0.25">
      <c r="A8" s="14" t="s">
        <v>220</v>
      </c>
      <c r="B8" s="13"/>
      <c r="C8" s="13"/>
      <c r="D8" s="13"/>
      <c r="E8" s="13"/>
      <c r="F8" s="13"/>
      <c r="G8" s="13"/>
      <c r="I8" s="10" t="s">
        <v>52</v>
      </c>
      <c r="J8" s="10" t="s">
        <v>71</v>
      </c>
      <c r="K8" s="10" t="s">
        <v>79</v>
      </c>
      <c r="M8" s="10" t="str">
        <f ca="1">CONCATENATE(Q15,Q16," ",Q20,Q21," ",Q25,Q26," ",Q30,Q31," ",IF(Q36&lt;&gt;"",IF((P1+P2+P3+P4)&gt;0,CONCATENATE(" e ",Q36),Q36),""))</f>
        <v xml:space="preserve">    </v>
      </c>
    </row>
    <row r="9" spans="1:26" x14ac:dyDescent="0.25">
      <c r="I9" s="10" t="s">
        <v>53</v>
      </c>
      <c r="J9" s="10" t="s">
        <v>72</v>
      </c>
      <c r="K9" s="10" t="s">
        <v>80</v>
      </c>
    </row>
    <row r="10" spans="1:26" x14ac:dyDescent="0.25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I10" s="10" t="s">
        <v>54</v>
      </c>
    </row>
    <row r="11" spans="1:26" x14ac:dyDescent="0.25">
      <c r="A11" s="2">
        <v>1</v>
      </c>
      <c r="B11" s="2" t="s">
        <v>30</v>
      </c>
      <c r="C11" s="4">
        <v>236</v>
      </c>
      <c r="D11" s="5" t="s">
        <v>221</v>
      </c>
      <c r="E11" s="6"/>
      <c r="F11" s="7"/>
      <c r="G11" s="8">
        <f>IFERROR(C11*F11,0)</f>
        <v>0</v>
      </c>
      <c r="I11" s="10" t="s">
        <v>55</v>
      </c>
      <c r="Z11" s="3">
        <v>4403</v>
      </c>
    </row>
    <row r="12" spans="1:26" x14ac:dyDescent="0.25">
      <c r="A12" s="2">
        <v>2</v>
      </c>
      <c r="B12" s="2" t="s">
        <v>30</v>
      </c>
      <c r="C12" s="4">
        <v>60</v>
      </c>
      <c r="D12" s="5" t="s">
        <v>222</v>
      </c>
      <c r="E12" s="6"/>
      <c r="F12" s="7"/>
      <c r="G12" s="8">
        <f>IFERROR(C12*F12,0)</f>
        <v>0</v>
      </c>
      <c r="I12" s="10" t="s">
        <v>56</v>
      </c>
      <c r="Z12" s="3">
        <v>4404</v>
      </c>
    </row>
    <row r="13" spans="1:26" x14ac:dyDescent="0.25">
      <c r="G13" s="9">
        <f>SUM(G11:G12)</f>
        <v>0</v>
      </c>
      <c r="I13" s="10" t="s">
        <v>57</v>
      </c>
    </row>
    <row r="14" spans="1:26" x14ac:dyDescent="0.25">
      <c r="I14" s="10" t="s">
        <v>58</v>
      </c>
      <c r="L14" s="10" t="str">
        <f>P1</f>
        <v>000</v>
      </c>
    </row>
    <row r="15" spans="1:26" x14ac:dyDescent="0.25">
      <c r="A15" s="19" t="s">
        <v>44</v>
      </c>
      <c r="B15" s="18"/>
      <c r="C15" s="20" t="str">
        <f ca="1">M8</f>
        <v xml:space="preserve">    </v>
      </c>
      <c r="D15" s="18"/>
      <c r="E15" s="18"/>
      <c r="F15" s="18"/>
      <c r="G15" s="18"/>
      <c r="I15" s="10" t="s">
        <v>59</v>
      </c>
      <c r="L15" s="10" t="str">
        <f>MID(L14,2,2)</f>
        <v>00</v>
      </c>
      <c r="Q15" s="10" t="str">
        <f ca="1">IF(VALUE(MID(L14,1,1))&gt;0,IF(VALUE(L15)&lt;1,CONCATENATE(INDIRECT(CONCATENATE("C",MID(L14,1,1)))," bilhões"),IF(VALUE(MID(L14,1,1))=1,"Cento e ",CONCATENATE(INDIRECT(CONCATENATE("C",VALUE(MID(L14,1,1))))," e "))),"")</f>
        <v/>
      </c>
    </row>
    <row r="16" spans="1:26" x14ac:dyDescent="0.25">
      <c r="I16" s="10" t="s">
        <v>60</v>
      </c>
      <c r="L16" s="10" t="str">
        <f>IF(VALUE(L15)&gt;0,IF(VALUE(MID(L15,1,1))&lt; 2,CONCATENATE("I",VALUE(L15)),CONCATENATE("J",MID(L15,1,1)-1)),"")</f>
        <v/>
      </c>
      <c r="M16" s="10" t="str">
        <f>IF(VALUE(MID(L15,2,1))&gt;0,CONCATENATE("I",MID(L15,2,1)),"")</f>
        <v/>
      </c>
      <c r="Q16" s="10" t="str">
        <f ca="1">IF(L16&lt;&gt;"",CONCATENATE(INDIRECT(L16),IF(M16&lt;&gt;"",IF(M16&lt;&gt;L16,IF(MID(L16,1,1)&lt;&gt;MID(M16,1,1),CONCATENATE(" e ",INDIRECT(M16)),""),""),""),IF(VALUE(L14)&gt;1," Bilhões", " Bilhão")),"")</f>
        <v/>
      </c>
    </row>
    <row r="17" spans="1:17" x14ac:dyDescent="0.25">
      <c r="A17" s="24" t="s">
        <v>223</v>
      </c>
      <c r="B17" s="13"/>
      <c r="C17" s="13"/>
      <c r="D17" s="13"/>
      <c r="E17" s="24" t="s">
        <v>224</v>
      </c>
      <c r="F17" s="13"/>
      <c r="G17" s="13"/>
      <c r="I17" s="10" t="s">
        <v>61</v>
      </c>
    </row>
    <row r="18" spans="1:17" x14ac:dyDescent="0.25">
      <c r="I18" s="10" t="s">
        <v>62</v>
      </c>
    </row>
    <row r="19" spans="1:17" x14ac:dyDescent="0.25">
      <c r="A19" s="24" t="s">
        <v>225</v>
      </c>
      <c r="B19" s="13"/>
      <c r="C19" s="13"/>
      <c r="D19" s="13"/>
      <c r="E19" s="24" t="s">
        <v>226</v>
      </c>
      <c r="F19" s="13"/>
      <c r="G19" s="13"/>
      <c r="I19" s="10" t="s">
        <v>63</v>
      </c>
      <c r="L19" s="10" t="str">
        <f>P2</f>
        <v>000</v>
      </c>
    </row>
    <row r="20" spans="1:17" x14ac:dyDescent="0.25">
      <c r="L20" s="10" t="str">
        <f>MID(L19,2,2)</f>
        <v>00</v>
      </c>
      <c r="Q20" s="10" t="str">
        <f ca="1">IF(VALUE(MID(L19,1,1))&gt;0,IF(VALUE(L20)&lt;1,CONCATENATE(INDIRECT(CONCATENATE("K",MID(L19,1,1)))," Milhões"),IF(VALUE(MID(L19,1,1))=1,"Cento e ",CONCATENATE(INDIRECT(CONCATENATE("K",VALUE(MID(L19,1,1))))," e "))),"")</f>
        <v/>
      </c>
    </row>
    <row r="21" spans="1:17" x14ac:dyDescent="0.25">
      <c r="I21" s="11">
        <f>G13</f>
        <v>0</v>
      </c>
      <c r="L21" s="10" t="str">
        <f>IF(VALUE(L20)&gt;0,IF(VALUE(MID(L20,1,1))&lt; 2,CONCATENATE("I",VALUE(L20)),CONCATENATE("J",MID(L20,1,1)-1)),"")</f>
        <v/>
      </c>
      <c r="M21" s="10" t="str">
        <f>IF(VALUE(MID(L20,2,1))&gt;0,CONCATENATE("I",MID(L20,2,1)),"")</f>
        <v/>
      </c>
      <c r="Q21" s="10" t="str">
        <f ca="1">IF(L21&lt;&gt;"",CONCATENATE(INDIRECT(L21),IF(M21&lt;&gt;"",IF(M21&lt;&gt;L21,IF(MID(L21,1,1)&lt;&gt;MID(M21,1,1),CONCATENATE(" e ",INDIRECT(M21)),""),""),""),IF(VALUE(L19)&gt;1,IF(VALUE(L24+L25)=0," Milhões de Reais"," Milhões e"),IF(VALUE(L24+L25+L28+L30)=0," Milhão de Reais"," Milhão"))),"")</f>
        <v/>
      </c>
    </row>
    <row r="22" spans="1:17" ht="15.75" thickBot="1" x14ac:dyDescent="0.3"/>
    <row r="23" spans="1:17" x14ac:dyDescent="0.25">
      <c r="C23" s="25" t="s">
        <v>227</v>
      </c>
      <c r="D23" s="26"/>
      <c r="E23" s="26"/>
      <c r="F23" s="26"/>
    </row>
    <row r="24" spans="1:17" x14ac:dyDescent="0.25">
      <c r="L24" s="10" t="str">
        <f>P3</f>
        <v>000</v>
      </c>
    </row>
    <row r="25" spans="1:17" x14ac:dyDescent="0.25">
      <c r="L25" s="10" t="str">
        <f>MID(L24,2,2)</f>
        <v>00</v>
      </c>
      <c r="Q25" s="10" t="str">
        <f ca="1">IF(VALUE(MID(L24,1,1))&gt;0,IF(VALUE(L25)&lt;1,CONCATENATE(INDIRECT(CONCATENATE("K",MID(L24,1,1))),IF(VALUE(L29+L30)=0," Mil Reais"," Mil e")),IF(VALUE(MID(L24,1,1))=1,"Cento e ",CONCATENATE(INDIRECT(CONCATENATE("K",VALUE(MID(L24,1,1))))," e "))),"")</f>
        <v/>
      </c>
    </row>
    <row r="26" spans="1:17" x14ac:dyDescent="0.25">
      <c r="L26" s="10" t="str">
        <f>IF(VALUE(L25)&gt;0,IF(VALUE(MID(L25,1,1))&lt; 2,CONCATENATE("I",VALUE(L25)),CONCATENATE("J",MID(L25,1,1)-1)),"")</f>
        <v/>
      </c>
      <c r="M26" s="10" t="str">
        <f>IF(VALUE(MID(L25,2,1))&gt;0,CONCATENATE("I",MID(L25,2,1)),"")</f>
        <v/>
      </c>
      <c r="Q26" s="10" t="str">
        <f ca="1">IF(L26&lt;&gt;"",CONCATENATE(INDIRECT(L26),IF(M26&lt;&gt;"",IF(M26&lt;&gt;L26,IF(MID(L26,1,1)&lt;&gt;MID(M26,1,1),CONCATENATE(" e ",INDIRECT(M26)),""),""),""),IF(VALUE(L24)&gt;1,IF(VALUE(L29+L30)=0," Mil Reais"," Mil e"),IF(VALUE(L29+L30)=0," Mil Reais"," Mil e"))),"")</f>
        <v/>
      </c>
    </row>
    <row r="29" spans="1:17" x14ac:dyDescent="0.25">
      <c r="L29" s="10" t="str">
        <f>P4</f>
        <v>000</v>
      </c>
    </row>
    <row r="30" spans="1:17" x14ac:dyDescent="0.25">
      <c r="L30" s="10" t="str">
        <f>MID(L29,2,2)</f>
        <v>00</v>
      </c>
      <c r="Q30" s="10" t="str">
        <f ca="1">IF(VALUE(MID(L29,1,1))&gt;0,IF(VALUE(L30)&lt;1,CONCATENATE(INDIRECT(CONCATENATE("K",MID(L29,1,1)))," Reais"),IF(VALUE(MID(L29,1,1))=1,"Cento e ",CONCATENATE(INDIRECT(CONCATENATE("K",VALUE(MID(L29,1,1))))," e "))),"")</f>
        <v/>
      </c>
    </row>
    <row r="31" spans="1:17" x14ac:dyDescent="0.25">
      <c r="L31" s="10" t="str">
        <f>IF(VALUE(L30)&gt;0,IF(VALUE(MID(L30,1,1))&lt; 2,CONCATENATE("I",VALUE(L30)),CONCATENATE("J",MID(L30,1,1)-1)),"")</f>
        <v/>
      </c>
      <c r="M31" s="10" t="str">
        <f>IF(VALUE(MID(L30,2,1))&gt;0,CONCATENATE("I",MID(L30,2,1)),"")</f>
        <v/>
      </c>
      <c r="Q31" s="10" t="str">
        <f ca="1">IF(L31&lt;&gt;"",CONCATENATE(INDIRECT(L31),IF(M31&lt;&gt;"",IF(M31&lt;&gt;L31,IF(MID(L31,1,1)&lt;&gt;MID(M31,1,1),CONCATENATE(" e ",INDIRECT(M31)),""),""),""),IF(VALUE(L29)&gt;1," Reais", " Real")),"")</f>
        <v/>
      </c>
    </row>
    <row r="35" spans="12:17" x14ac:dyDescent="0.25">
      <c r="L35" s="10" t="str">
        <f>P5</f>
        <v>000</v>
      </c>
    </row>
    <row r="36" spans="12:17" x14ac:dyDescent="0.25">
      <c r="L36" s="10" t="str">
        <f>IF(L35&lt;&gt;"",IF(VALUE(L35)&gt;0,IF(VALUE(MID(L35,1,1))&lt; 2,CONCATENATE("I",VALUE(L35)),CONCATENATE("J",MID(L35,1,1)-1)),""),"")</f>
        <v/>
      </c>
      <c r="M36" s="10" t="str">
        <f>IF(VALUE(MID(L35,2,1))&gt;0,CONCATENATE("I",MID(L35,2,1)),"")</f>
        <v/>
      </c>
      <c r="Q36" s="10" t="str">
        <f ca="1">IF(L36&lt;&gt;"",CONCATENATE(INDIRECT(L36),IF(M36&lt;&gt;"",IF(M36&lt;&gt;L36,IF(MID(L36,1,1)&lt;&gt;MID(M36,1,1),CONCATENATE(" e ",INDIRECT(M36)),""),""),""),IF(VALUE(L35)&gt;1," Centavos"," Centavo")),"")</f>
        <v/>
      </c>
    </row>
  </sheetData>
  <sheetProtection password="C703" sheet="1" objects="1" scenarios="1"/>
  <mergeCells count="11">
    <mergeCell ref="A17:D17"/>
    <mergeCell ref="E17:G17"/>
    <mergeCell ref="A19:D19"/>
    <mergeCell ref="E19:G19"/>
    <mergeCell ref="C23:F23"/>
    <mergeCell ref="D2:G2"/>
    <mergeCell ref="D3:G3"/>
    <mergeCell ref="A7:G7"/>
    <mergeCell ref="A8:G8"/>
    <mergeCell ref="A15:B15"/>
    <mergeCell ref="C15:G1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Lote-1</vt:lpstr>
      <vt:lpstr>Lote-2</vt:lpstr>
      <vt:lpstr>Lote-3</vt:lpstr>
      <vt:lpstr>Lote-4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Bem-vindo</cp:lastModifiedBy>
  <dcterms:created xsi:type="dcterms:W3CDTF">2016-01-07T17:42:50Z</dcterms:created>
  <dcterms:modified xsi:type="dcterms:W3CDTF">2016-01-07T18:11:52Z</dcterms:modified>
</cp:coreProperties>
</file>